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005\Desktop\"/>
    </mc:Choice>
  </mc:AlternateContent>
  <bookViews>
    <workbookView xWindow="-120" yWindow="-120" windowWidth="29040" windowHeight="15840"/>
  </bookViews>
  <sheets>
    <sheet name="2026학년도 모집인원(안)" sheetId="17" r:id="rId1"/>
    <sheet name="2025학년도 모집인원(참고용)" sheetId="16" r:id="rId2"/>
    <sheet name="2024 입학정원" sheetId="15" r:id="rId3"/>
  </sheets>
  <definedNames>
    <definedName name="_xlnm._FilterDatabase" localSheetId="1" hidden="1">'2025학년도 모집인원(참고용)'!$A$5:$AQ$5</definedName>
    <definedName name="_xlnm._FilterDatabase" localSheetId="0" hidden="1">'2026학년도 모집인원(안)'!$A$5:$AU$5</definedName>
    <definedName name="_xlnm.Print_Area" localSheetId="1">'2025학년도 모집인원(참고용)'!$B$1:$AJ$1</definedName>
    <definedName name="_xlnm.Print_Area" localSheetId="0">'2026학년도 모집인원(안)'!$B$1:$AN$1</definedName>
    <definedName name="_xlnm.Print_Titles" localSheetId="1">'2025학년도 모집인원(참고용)'!#REF!</definedName>
    <definedName name="_xlnm.Print_Titles" localSheetId="0">'2026학년도 모집인원(안)'!#REF!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6" i="17" l="1"/>
  <c r="G65" i="17"/>
  <c r="Z54" i="17" l="1"/>
  <c r="S54" i="17"/>
  <c r="Q55" i="17" l="1"/>
  <c r="O57" i="17"/>
  <c r="O56" i="17"/>
  <c r="N56" i="17"/>
  <c r="N54" i="17"/>
  <c r="N58" i="17" s="1"/>
  <c r="AK50" i="17"/>
  <c r="AX50" i="17" l="1"/>
  <c r="AP50" i="17"/>
  <c r="AA50" i="17"/>
  <c r="Y50" i="17"/>
  <c r="X50" i="17"/>
  <c r="W50" i="17"/>
  <c r="V50" i="17"/>
  <c r="U50" i="17"/>
  <c r="T50" i="17"/>
  <c r="O54" i="17" s="1"/>
  <c r="S50" i="17"/>
  <c r="O55" i="17" s="1"/>
  <c r="R50" i="17"/>
  <c r="Q50" i="17"/>
  <c r="P50" i="17"/>
  <c r="O50" i="17"/>
  <c r="N50" i="17"/>
  <c r="J50" i="17"/>
  <c r="I50" i="17"/>
  <c r="H50" i="17"/>
  <c r="G50" i="17"/>
  <c r="F50" i="17"/>
  <c r="AV49" i="17"/>
  <c r="AU49" i="17"/>
  <c r="E49" i="17"/>
  <c r="AV48" i="17"/>
  <c r="AU48" i="17"/>
  <c r="E48" i="17"/>
  <c r="AY48" i="17" s="1"/>
  <c r="AZ48" i="17" s="1"/>
  <c r="AV47" i="17"/>
  <c r="AU47" i="17"/>
  <c r="E47" i="17"/>
  <c r="AV46" i="17"/>
  <c r="AU46" i="17"/>
  <c r="M46" i="17"/>
  <c r="L46" i="17"/>
  <c r="K46" i="17"/>
  <c r="E46" i="17"/>
  <c r="AY46" i="17" s="1"/>
  <c r="AZ46" i="17" s="1"/>
  <c r="AV45" i="17"/>
  <c r="AU45" i="17"/>
  <c r="M45" i="17"/>
  <c r="L45" i="17"/>
  <c r="K45" i="17"/>
  <c r="E45" i="17"/>
  <c r="AY45" i="17" s="1"/>
  <c r="AZ45" i="17" s="1"/>
  <c r="AV44" i="17"/>
  <c r="AU44" i="17"/>
  <c r="M44" i="17"/>
  <c r="L44" i="17"/>
  <c r="E44" i="17"/>
  <c r="AV43" i="17"/>
  <c r="AU43" i="17"/>
  <c r="M43" i="17"/>
  <c r="L43" i="17"/>
  <c r="E43" i="17"/>
  <c r="AV42" i="17"/>
  <c r="AU42" i="17"/>
  <c r="M42" i="17"/>
  <c r="L42" i="17"/>
  <c r="E42" i="17"/>
  <c r="AV41" i="17"/>
  <c r="AU41" i="17"/>
  <c r="M41" i="17"/>
  <c r="L41" i="17"/>
  <c r="E41" i="17"/>
  <c r="AV40" i="17"/>
  <c r="AU40" i="17"/>
  <c r="M40" i="17"/>
  <c r="L40" i="17"/>
  <c r="E40" i="17"/>
  <c r="AV39" i="17"/>
  <c r="AU39" i="17"/>
  <c r="M39" i="17"/>
  <c r="L39" i="17"/>
  <c r="K39" i="17"/>
  <c r="E39" i="17"/>
  <c r="AY39" i="17" s="1"/>
  <c r="AZ39" i="17" s="1"/>
  <c r="AV38" i="17"/>
  <c r="AU38" i="17"/>
  <c r="M38" i="17"/>
  <c r="L38" i="17"/>
  <c r="E38" i="17"/>
  <c r="AV37" i="17"/>
  <c r="AU37" i="17"/>
  <c r="M37" i="17"/>
  <c r="L37" i="17"/>
  <c r="E37" i="17"/>
  <c r="AV36" i="17"/>
  <c r="AU36" i="17"/>
  <c r="E36" i="17"/>
  <c r="AV35" i="17"/>
  <c r="AU35" i="17"/>
  <c r="E35" i="17"/>
  <c r="AV34" i="17"/>
  <c r="AU34" i="17"/>
  <c r="E34" i="17"/>
  <c r="AV33" i="17"/>
  <c r="AU33" i="17"/>
  <c r="E33" i="17"/>
  <c r="AV32" i="17"/>
  <c r="AU32" i="17"/>
  <c r="E32" i="17"/>
  <c r="AV31" i="17"/>
  <c r="AU31" i="17"/>
  <c r="M31" i="17"/>
  <c r="L31" i="17"/>
  <c r="K31" i="17"/>
  <c r="E31" i="17"/>
  <c r="AY31" i="17" s="1"/>
  <c r="AZ31" i="17" s="1"/>
  <c r="AV30" i="17"/>
  <c r="AU30" i="17"/>
  <c r="M30" i="17"/>
  <c r="L30" i="17"/>
  <c r="E30" i="17"/>
  <c r="AV29" i="17"/>
  <c r="AU29" i="17"/>
  <c r="M29" i="17"/>
  <c r="L29" i="17"/>
  <c r="K29" i="17"/>
  <c r="E29" i="17"/>
  <c r="AY29" i="17" s="1"/>
  <c r="AZ29" i="17" s="1"/>
  <c r="AV28" i="17"/>
  <c r="AU28" i="17"/>
  <c r="M28" i="17"/>
  <c r="L28" i="17"/>
  <c r="K28" i="17"/>
  <c r="E28" i="17"/>
  <c r="AY28" i="17" s="1"/>
  <c r="AZ28" i="17" s="1"/>
  <c r="AV27" i="17"/>
  <c r="AU27" i="17"/>
  <c r="M27" i="17"/>
  <c r="L27" i="17"/>
  <c r="K27" i="17"/>
  <c r="E27" i="17"/>
  <c r="AY27" i="17" s="1"/>
  <c r="AZ27" i="17" s="1"/>
  <c r="AV26" i="17"/>
  <c r="AU26" i="17"/>
  <c r="M26" i="17"/>
  <c r="L26" i="17"/>
  <c r="E26" i="17"/>
  <c r="AV25" i="17"/>
  <c r="AU25" i="17"/>
  <c r="M25" i="17"/>
  <c r="L25" i="17"/>
  <c r="E25" i="17"/>
  <c r="AV24" i="17"/>
  <c r="AU24" i="17"/>
  <c r="M24" i="17"/>
  <c r="L24" i="17"/>
  <c r="E24" i="17"/>
  <c r="AV23" i="17"/>
  <c r="AU23" i="17"/>
  <c r="M23" i="17"/>
  <c r="L23" i="17"/>
  <c r="K23" i="17"/>
  <c r="E23" i="17"/>
  <c r="AY23" i="17" s="1"/>
  <c r="AZ23" i="17" s="1"/>
  <c r="AV22" i="17"/>
  <c r="AU22" i="17"/>
  <c r="M22" i="17"/>
  <c r="L22" i="17"/>
  <c r="E22" i="17"/>
  <c r="AV21" i="17"/>
  <c r="AU21" i="17"/>
  <c r="M21" i="17"/>
  <c r="L21" i="17"/>
  <c r="K21" i="17"/>
  <c r="E21" i="17"/>
  <c r="AY21" i="17" s="1"/>
  <c r="AZ21" i="17" s="1"/>
  <c r="AV20" i="17"/>
  <c r="AU20" i="17"/>
  <c r="M20" i="17"/>
  <c r="L20" i="17"/>
  <c r="E20" i="17"/>
  <c r="AV19" i="17"/>
  <c r="AU19" i="17"/>
  <c r="M19" i="17"/>
  <c r="L19" i="17"/>
  <c r="E19" i="17"/>
  <c r="AV18" i="17"/>
  <c r="AU18" i="17"/>
  <c r="M18" i="17"/>
  <c r="L18" i="17"/>
  <c r="E18" i="17"/>
  <c r="AV17" i="17"/>
  <c r="AU17" i="17"/>
  <c r="M17" i="17"/>
  <c r="L17" i="17"/>
  <c r="E17" i="17"/>
  <c r="AV16" i="17"/>
  <c r="AU16" i="17"/>
  <c r="M16" i="17"/>
  <c r="L16" i="17"/>
  <c r="E16" i="17"/>
  <c r="AV15" i="17"/>
  <c r="AU15" i="17"/>
  <c r="E15" i="17"/>
  <c r="AY15" i="17" s="1"/>
  <c r="AZ15" i="17" s="1"/>
  <c r="AV14" i="17"/>
  <c r="AU14" i="17"/>
  <c r="M14" i="17"/>
  <c r="L14" i="17"/>
  <c r="E14" i="17"/>
  <c r="AV13" i="17"/>
  <c r="AU13" i="17"/>
  <c r="M13" i="17"/>
  <c r="L13" i="17"/>
  <c r="E13" i="17"/>
  <c r="AV12" i="17"/>
  <c r="AU12" i="17"/>
  <c r="M12" i="17"/>
  <c r="L12" i="17"/>
  <c r="E12" i="17"/>
  <c r="AU11" i="17"/>
  <c r="AW11" i="17" s="1"/>
  <c r="M11" i="17"/>
  <c r="L11" i="17"/>
  <c r="E11" i="17"/>
  <c r="AU10" i="17"/>
  <c r="AW10" i="17" s="1"/>
  <c r="M10" i="17"/>
  <c r="L10" i="17"/>
  <c r="E10" i="17"/>
  <c r="AV9" i="17"/>
  <c r="AU9" i="17"/>
  <c r="G68" i="17" s="1"/>
  <c r="E9" i="17"/>
  <c r="AV8" i="17"/>
  <c r="AU8" i="17"/>
  <c r="G67" i="17" s="1"/>
  <c r="E8" i="17"/>
  <c r="AV7" i="17"/>
  <c r="AU7" i="17"/>
  <c r="E7" i="17"/>
  <c r="AY7" i="17" s="1"/>
  <c r="AZ7" i="17" s="1"/>
  <c r="AV6" i="17"/>
  <c r="AU6" i="17"/>
  <c r="E6" i="17"/>
  <c r="AQ47" i="16"/>
  <c r="AQ34" i="16"/>
  <c r="AQ33" i="16"/>
  <c r="AS33" i="16" s="1"/>
  <c r="AQ32" i="16"/>
  <c r="AQ7" i="16"/>
  <c r="AQ8" i="16"/>
  <c r="AQ9" i="16"/>
  <c r="AQ10" i="16"/>
  <c r="AS10" i="16" s="1"/>
  <c r="AQ11" i="16"/>
  <c r="AQ12" i="16"/>
  <c r="AQ13" i="16"/>
  <c r="AQ14" i="16"/>
  <c r="AS14" i="16" s="1"/>
  <c r="AQ15" i="16"/>
  <c r="AQ16" i="16"/>
  <c r="AQ17" i="16"/>
  <c r="AQ18" i="16"/>
  <c r="AS18" i="16" s="1"/>
  <c r="AQ19" i="16"/>
  <c r="AQ20" i="16"/>
  <c r="AQ21" i="16"/>
  <c r="AQ22" i="16"/>
  <c r="AS22" i="16" s="1"/>
  <c r="AQ23" i="16"/>
  <c r="AQ24" i="16"/>
  <c r="AQ25" i="16"/>
  <c r="AQ26" i="16"/>
  <c r="AS26" i="16" s="1"/>
  <c r="AQ27" i="16"/>
  <c r="AQ28" i="16"/>
  <c r="AQ29" i="16"/>
  <c r="AQ30" i="16"/>
  <c r="AS30" i="16" s="1"/>
  <c r="AQ31" i="16"/>
  <c r="AS34" i="16"/>
  <c r="AQ35" i="16"/>
  <c r="AQ36" i="16"/>
  <c r="AQ37" i="16"/>
  <c r="AQ38" i="16"/>
  <c r="AS38" i="16" s="1"/>
  <c r="AQ39" i="16"/>
  <c r="AQ40" i="16"/>
  <c r="AQ41" i="16"/>
  <c r="AQ42" i="16"/>
  <c r="AS42" i="16" s="1"/>
  <c r="AQ43" i="16"/>
  <c r="AQ44" i="16"/>
  <c r="AQ45" i="16"/>
  <c r="AQ46" i="16"/>
  <c r="AS46" i="16" s="1"/>
  <c r="AQ48" i="16"/>
  <c r="AQ49" i="16"/>
  <c r="AQ6" i="16"/>
  <c r="C1" i="15"/>
  <c r="AS7" i="16"/>
  <c r="AS8" i="16"/>
  <c r="AS9" i="16"/>
  <c r="AS11" i="16"/>
  <c r="AS12" i="16"/>
  <c r="AS13" i="16"/>
  <c r="AS15" i="16"/>
  <c r="AS16" i="16"/>
  <c r="AS17" i="16"/>
  <c r="AS19" i="16"/>
  <c r="AS20" i="16"/>
  <c r="AS21" i="16"/>
  <c r="AS23" i="16"/>
  <c r="AS24" i="16"/>
  <c r="AS25" i="16"/>
  <c r="AS27" i="16"/>
  <c r="AS28" i="16"/>
  <c r="AS29" i="16"/>
  <c r="AS31" i="16"/>
  <c r="AS32" i="16"/>
  <c r="AS35" i="16"/>
  <c r="AS36" i="16"/>
  <c r="AS37" i="16"/>
  <c r="AS39" i="16"/>
  <c r="AS40" i="16"/>
  <c r="AS41" i="16"/>
  <c r="AS43" i="16"/>
  <c r="AS44" i="16"/>
  <c r="AS45" i="16"/>
  <c r="AS47" i="16"/>
  <c r="AS48" i="16"/>
  <c r="AS49" i="16"/>
  <c r="AR9" i="16"/>
  <c r="AR50" i="16"/>
  <c r="AR49" i="16"/>
  <c r="AR48" i="16"/>
  <c r="AR47" i="16"/>
  <c r="AR36" i="16"/>
  <c r="AR35" i="16"/>
  <c r="AR34" i="16"/>
  <c r="AR33" i="16"/>
  <c r="AR32" i="16"/>
  <c r="AR17" i="16"/>
  <c r="AR15" i="16"/>
  <c r="AR8" i="16"/>
  <c r="AR7" i="16"/>
  <c r="AR6" i="16"/>
  <c r="AT50" i="16"/>
  <c r="AR46" i="16"/>
  <c r="AR45" i="16"/>
  <c r="AR44" i="16"/>
  <c r="AR43" i="16"/>
  <c r="AR42" i="16"/>
  <c r="AR41" i="16"/>
  <c r="AR40" i="16"/>
  <c r="AR39" i="16"/>
  <c r="AR38" i="16"/>
  <c r="AR37" i="16"/>
  <c r="AR31" i="16"/>
  <c r="AR30" i="16"/>
  <c r="AR29" i="16"/>
  <c r="AR28" i="16"/>
  <c r="AR27" i="16"/>
  <c r="AR26" i="16"/>
  <c r="AR25" i="16"/>
  <c r="AR24" i="16"/>
  <c r="AR23" i="16"/>
  <c r="AR22" i="16"/>
  <c r="AR21" i="16"/>
  <c r="AR20" i="16"/>
  <c r="AR19" i="16"/>
  <c r="AR18" i="16"/>
  <c r="AR16" i="16"/>
  <c r="AR14" i="16"/>
  <c r="AR13" i="16"/>
  <c r="AR12" i="16"/>
  <c r="AL50" i="16"/>
  <c r="AG50" i="16"/>
  <c r="AB50" i="16"/>
  <c r="Z50" i="16"/>
  <c r="Y50" i="16"/>
  <c r="X50" i="16"/>
  <c r="W50" i="16"/>
  <c r="V50" i="16"/>
  <c r="U50" i="16"/>
  <c r="T50" i="16"/>
  <c r="S50" i="16"/>
  <c r="R50" i="16"/>
  <c r="Q50" i="16"/>
  <c r="P50" i="16"/>
  <c r="O50" i="16"/>
  <c r="N50" i="16"/>
  <c r="J50" i="16"/>
  <c r="I50" i="16"/>
  <c r="H50" i="16"/>
  <c r="G50" i="16"/>
  <c r="F50" i="16"/>
  <c r="E49" i="16"/>
  <c r="E48" i="16"/>
  <c r="E47" i="16"/>
  <c r="M46" i="16"/>
  <c r="L46" i="16"/>
  <c r="K46" i="16"/>
  <c r="E46" i="16"/>
  <c r="M45" i="16"/>
  <c r="L45" i="16"/>
  <c r="K45" i="16"/>
  <c r="E45" i="16"/>
  <c r="M44" i="16"/>
  <c r="L44" i="16"/>
  <c r="E44" i="16"/>
  <c r="M43" i="16"/>
  <c r="L43" i="16"/>
  <c r="E43" i="16"/>
  <c r="M42" i="16"/>
  <c r="L42" i="16"/>
  <c r="E42" i="16"/>
  <c r="M41" i="16"/>
  <c r="L41" i="16"/>
  <c r="E41" i="16"/>
  <c r="M40" i="16"/>
  <c r="L40" i="16"/>
  <c r="E40" i="16"/>
  <c r="M39" i="16"/>
  <c r="L39" i="16"/>
  <c r="K39" i="16"/>
  <c r="E39" i="16"/>
  <c r="M38" i="16"/>
  <c r="L38" i="16"/>
  <c r="E38" i="16"/>
  <c r="M37" i="16"/>
  <c r="L37" i="16"/>
  <c r="E37" i="16"/>
  <c r="E36" i="16"/>
  <c r="E35" i="16"/>
  <c r="E34" i="16"/>
  <c r="E33" i="16"/>
  <c r="E32" i="16"/>
  <c r="M31" i="16"/>
  <c r="L31" i="16"/>
  <c r="K31" i="16"/>
  <c r="E31" i="16"/>
  <c r="M30" i="16"/>
  <c r="L30" i="16"/>
  <c r="E30" i="16"/>
  <c r="M29" i="16"/>
  <c r="L29" i="16"/>
  <c r="K29" i="16"/>
  <c r="E29" i="16"/>
  <c r="M28" i="16"/>
  <c r="L28" i="16"/>
  <c r="K28" i="16"/>
  <c r="E28" i="16"/>
  <c r="M27" i="16"/>
  <c r="L27" i="16"/>
  <c r="K27" i="16"/>
  <c r="E27" i="16"/>
  <c r="M26" i="16"/>
  <c r="L26" i="16"/>
  <c r="E26" i="16"/>
  <c r="M25" i="16"/>
  <c r="L25" i="16"/>
  <c r="E25" i="16"/>
  <c r="M24" i="16"/>
  <c r="L24" i="16"/>
  <c r="E24" i="16"/>
  <c r="M23" i="16"/>
  <c r="L23" i="16"/>
  <c r="K23" i="16"/>
  <c r="E23" i="16"/>
  <c r="M22" i="16"/>
  <c r="L22" i="16"/>
  <c r="E22" i="16"/>
  <c r="M21" i="16"/>
  <c r="L21" i="16"/>
  <c r="K21" i="16"/>
  <c r="E21" i="16"/>
  <c r="M20" i="16"/>
  <c r="L20" i="16"/>
  <c r="E20" i="16"/>
  <c r="M19" i="16"/>
  <c r="L19" i="16"/>
  <c r="E19" i="16"/>
  <c r="M18" i="16"/>
  <c r="L18" i="16"/>
  <c r="E18" i="16"/>
  <c r="M17" i="16"/>
  <c r="L17" i="16"/>
  <c r="E17" i="16"/>
  <c r="M16" i="16"/>
  <c r="L16" i="16"/>
  <c r="E16" i="16"/>
  <c r="E15" i="16"/>
  <c r="M14" i="16"/>
  <c r="L14" i="16"/>
  <c r="E14" i="16"/>
  <c r="M13" i="16"/>
  <c r="L13" i="16"/>
  <c r="E13" i="16"/>
  <c r="M12" i="16"/>
  <c r="L12" i="16"/>
  <c r="E12" i="16"/>
  <c r="M11" i="16"/>
  <c r="L11" i="16"/>
  <c r="E11" i="16"/>
  <c r="M10" i="16"/>
  <c r="L10" i="16"/>
  <c r="E10" i="16"/>
  <c r="E9" i="16"/>
  <c r="E8" i="16"/>
  <c r="E7" i="16"/>
  <c r="E6" i="16"/>
  <c r="AY8" i="17" l="1"/>
  <c r="AZ8" i="17" s="1"/>
  <c r="Z55" i="17"/>
  <c r="Q54" i="17"/>
  <c r="Q56" i="17" s="1"/>
  <c r="Q57" i="17" s="1"/>
  <c r="R55" i="17" s="1"/>
  <c r="O58" i="17"/>
  <c r="AY14" i="17"/>
  <c r="AZ14" i="17" s="1"/>
  <c r="AY16" i="17"/>
  <c r="AZ16" i="17" s="1"/>
  <c r="AY20" i="17"/>
  <c r="AZ20" i="17" s="1"/>
  <c r="AY26" i="17"/>
  <c r="AZ26" i="17" s="1"/>
  <c r="AY43" i="17"/>
  <c r="AZ43" i="17" s="1"/>
  <c r="AY32" i="17"/>
  <c r="AZ32" i="17" s="1"/>
  <c r="AY36" i="17"/>
  <c r="AZ36" i="17" s="1"/>
  <c r="AY47" i="17"/>
  <c r="AZ47" i="17" s="1"/>
  <c r="AY34" i="17"/>
  <c r="AZ34" i="17" s="1"/>
  <c r="AY49" i="17"/>
  <c r="AZ49" i="17" s="1"/>
  <c r="AY33" i="17"/>
  <c r="AZ33" i="17" s="1"/>
  <c r="AY6" i="17"/>
  <c r="AZ6" i="17" s="1"/>
  <c r="AY9" i="17"/>
  <c r="AZ9" i="17" s="1"/>
  <c r="AY13" i="17"/>
  <c r="AZ13" i="17" s="1"/>
  <c r="AY19" i="17"/>
  <c r="AZ19" i="17" s="1"/>
  <c r="AY22" i="17"/>
  <c r="AZ22" i="17" s="1"/>
  <c r="AY25" i="17"/>
  <c r="AZ25" i="17" s="1"/>
  <c r="AY30" i="17"/>
  <c r="AZ30" i="17" s="1"/>
  <c r="AY35" i="17"/>
  <c r="AZ35" i="17" s="1"/>
  <c r="AY42" i="17"/>
  <c r="AZ42" i="17" s="1"/>
  <c r="AY17" i="17"/>
  <c r="AZ17" i="17" s="1"/>
  <c r="AY37" i="17"/>
  <c r="AZ37" i="17" s="1"/>
  <c r="AY40" i="17"/>
  <c r="AZ40" i="17" s="1"/>
  <c r="AY44" i="17"/>
  <c r="AZ44" i="17" s="1"/>
  <c r="AY10" i="17"/>
  <c r="AZ10" i="17" s="1"/>
  <c r="AY11" i="17"/>
  <c r="AZ11" i="17" s="1"/>
  <c r="AY12" i="17"/>
  <c r="AZ12" i="17" s="1"/>
  <c r="AY18" i="17"/>
  <c r="AZ18" i="17" s="1"/>
  <c r="AY24" i="17"/>
  <c r="AZ24" i="17" s="1"/>
  <c r="AY38" i="17"/>
  <c r="AZ38" i="17" s="1"/>
  <c r="AY41" i="17"/>
  <c r="AZ41" i="17" s="1"/>
  <c r="AW9" i="17"/>
  <c r="AW44" i="17"/>
  <c r="AW8" i="17"/>
  <c r="AW49" i="17"/>
  <c r="AW27" i="17"/>
  <c r="AW22" i="17"/>
  <c r="AW30" i="17"/>
  <c r="AW33" i="17"/>
  <c r="AW42" i="17"/>
  <c r="M50" i="17"/>
  <c r="AW23" i="17"/>
  <c r="AW39" i="17"/>
  <c r="AW43" i="17"/>
  <c r="AW48" i="17"/>
  <c r="AW13" i="17"/>
  <c r="AW15" i="17"/>
  <c r="AW31" i="17"/>
  <c r="AW35" i="17"/>
  <c r="AW37" i="17"/>
  <c r="AW40" i="17"/>
  <c r="AW12" i="17"/>
  <c r="AW18" i="17"/>
  <c r="AW21" i="17"/>
  <c r="AW28" i="17"/>
  <c r="AW32" i="17"/>
  <c r="AW36" i="17"/>
  <c r="AW45" i="17"/>
  <c r="E50" i="17"/>
  <c r="AW7" i="17"/>
  <c r="K50" i="17"/>
  <c r="AW47" i="17"/>
  <c r="AW6" i="17"/>
  <c r="L50" i="17"/>
  <c r="AW14" i="17"/>
  <c r="AW16" i="17"/>
  <c r="AW19" i="17"/>
  <c r="AW20" i="17"/>
  <c r="AW24" i="17"/>
  <c r="AW25" i="17"/>
  <c r="AW29" i="17"/>
  <c r="AW34" i="17"/>
  <c r="AW38" i="17"/>
  <c r="AW41" i="17"/>
  <c r="AW46" i="17"/>
  <c r="AW17" i="17"/>
  <c r="AW26" i="17"/>
  <c r="AU50" i="17"/>
  <c r="AS6" i="16"/>
  <c r="L50" i="16"/>
  <c r="K50" i="16"/>
  <c r="M50" i="16"/>
  <c r="AQ50" i="16"/>
  <c r="AS50" i="16" s="1"/>
  <c r="E50" i="16"/>
  <c r="T54" i="17" l="1"/>
  <c r="T57" i="17"/>
  <c r="R54" i="17"/>
  <c r="R57" i="17"/>
  <c r="AV50" i="17"/>
  <c r="AW50" i="17" s="1"/>
  <c r="Y54" i="17" s="1"/>
  <c r="Y55" i="17" s="1"/>
</calcChain>
</file>

<file path=xl/comments1.xml><?xml version="1.0" encoding="utf-8"?>
<comments xmlns="http://schemas.openxmlformats.org/spreadsheetml/2006/main">
  <authors>
    <author>free</author>
    <author>user</author>
    <author>Windows 사용자</author>
  </authors>
  <commentList>
    <comment ref="Q47" authorId="0" shapeId="0">
      <text>
        <r>
          <rPr>
            <b/>
            <sz val="9"/>
            <color indexed="81"/>
            <rFont val="돋움"/>
            <family val="3"/>
            <charset val="129"/>
          </rPr>
          <t>복싱</t>
        </r>
        <r>
          <rPr>
            <b/>
            <sz val="9"/>
            <color indexed="81"/>
            <rFont val="Tahoma"/>
            <family val="2"/>
          </rPr>
          <t xml:space="preserve"> : 7
</t>
        </r>
        <r>
          <rPr>
            <b/>
            <sz val="9"/>
            <color indexed="81"/>
            <rFont val="돋움"/>
            <family val="3"/>
            <charset val="129"/>
          </rPr>
          <t>피구</t>
        </r>
        <r>
          <rPr>
            <b/>
            <sz val="9"/>
            <color indexed="81"/>
            <rFont val="Tahoma"/>
            <family val="2"/>
          </rPr>
          <t xml:space="preserve"> : 3</t>
        </r>
      </text>
    </comment>
    <comment ref="K50" authorId="1" shapeId="0">
      <text>
        <r>
          <rPr>
            <b/>
            <sz val="9"/>
            <color indexed="81"/>
            <rFont val="돋움"/>
            <family val="3"/>
            <charset val="129"/>
          </rPr>
          <t>미지정</t>
        </r>
        <r>
          <rPr>
            <b/>
            <sz val="9"/>
            <color indexed="81"/>
            <rFont val="Tahoma"/>
            <family val="2"/>
          </rPr>
          <t xml:space="preserve"> : 8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L50" authorId="1" shapeId="0">
      <text>
        <r>
          <rPr>
            <b/>
            <sz val="9"/>
            <color indexed="81"/>
            <rFont val="돋움"/>
            <family val="3"/>
            <charset val="129"/>
          </rPr>
          <t>미지정</t>
        </r>
        <r>
          <rPr>
            <b/>
            <sz val="9"/>
            <color indexed="81"/>
            <rFont val="Tahoma"/>
            <family val="2"/>
          </rPr>
          <t xml:space="preserve"> 12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M50" authorId="1" shapeId="0">
      <text>
        <r>
          <rPr>
            <b/>
            <sz val="9"/>
            <color indexed="81"/>
            <rFont val="돋움"/>
            <family val="3"/>
            <charset val="129"/>
          </rPr>
          <t>미지정</t>
        </r>
        <r>
          <rPr>
            <b/>
            <sz val="9"/>
            <color indexed="81"/>
            <rFont val="Tahoma"/>
            <family val="2"/>
          </rPr>
          <t xml:space="preserve"> 12</t>
        </r>
        <r>
          <rPr>
            <b/>
            <sz val="9"/>
            <color indexed="81"/>
            <rFont val="돋움"/>
            <family val="3"/>
            <charset val="129"/>
          </rPr>
          <t xml:space="preserve">명
</t>
        </r>
      </text>
    </comment>
    <comment ref="F67" authorId="2" shapeId="0">
      <text>
        <r>
          <rPr>
            <sz val="9"/>
            <color indexed="81"/>
            <rFont val="돋움"/>
            <family val="3"/>
            <charset val="129"/>
          </rPr>
          <t>한약학과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비수도권</t>
        </r>
        <r>
          <rPr>
            <sz val="9"/>
            <color indexed="81"/>
            <rFont val="Tahoma"/>
            <family val="2"/>
          </rPr>
          <t xml:space="preserve"> 40%</t>
        </r>
      </text>
    </comment>
    <comment ref="F68" authorId="2" shapeId="0">
      <text>
        <r>
          <rPr>
            <sz val="9"/>
            <color indexed="81"/>
            <rFont val="돋움"/>
            <family val="3"/>
            <charset val="129"/>
          </rPr>
          <t>간호학과는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일반전형에서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광주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많이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등록함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free</author>
  </authors>
  <commentList>
    <comment ref="Q47" authorId="0" shapeId="0">
      <text>
        <r>
          <rPr>
            <b/>
            <sz val="9"/>
            <color indexed="81"/>
            <rFont val="돋움"/>
            <family val="3"/>
            <charset val="129"/>
          </rPr>
          <t>복싱</t>
        </r>
        <r>
          <rPr>
            <b/>
            <sz val="9"/>
            <color indexed="81"/>
            <rFont val="Tahoma"/>
            <family val="2"/>
          </rPr>
          <t xml:space="preserve"> : 7
</t>
        </r>
        <r>
          <rPr>
            <b/>
            <sz val="9"/>
            <color indexed="81"/>
            <rFont val="돋움"/>
            <family val="3"/>
            <charset val="129"/>
          </rPr>
          <t>피구</t>
        </r>
        <r>
          <rPr>
            <b/>
            <sz val="9"/>
            <color indexed="81"/>
            <rFont val="Tahoma"/>
            <family val="2"/>
          </rPr>
          <t xml:space="preserve"> : 3</t>
        </r>
      </text>
    </comment>
  </commentList>
</comments>
</file>

<file path=xl/sharedStrings.xml><?xml version="1.0" encoding="utf-8"?>
<sst xmlns="http://schemas.openxmlformats.org/spreadsheetml/2006/main" count="503" uniqueCount="157">
  <si>
    <t>학과명</t>
    <phoneticPr fontId="3" type="noConversion"/>
  </si>
  <si>
    <t>정시(나)</t>
    <phoneticPr fontId="3" type="noConversion"/>
  </si>
  <si>
    <t>정원내
총계</t>
    <phoneticPr fontId="3" type="noConversion"/>
  </si>
  <si>
    <t>전체
모집
인원</t>
    <phoneticPr fontId="3" type="noConversion"/>
  </si>
  <si>
    <t>실기·실적위주</t>
    <phoneticPr fontId="3" type="noConversion"/>
  </si>
  <si>
    <t>수능위주</t>
    <phoneticPr fontId="3" type="noConversion"/>
  </si>
  <si>
    <t>정원내</t>
    <phoneticPr fontId="3" type="noConversion"/>
  </si>
  <si>
    <t>정원외</t>
    <phoneticPr fontId="3" type="noConversion"/>
  </si>
  <si>
    <t>특성화고
졸업자</t>
    <phoneticPr fontId="3" type="noConversion"/>
  </si>
  <si>
    <t>기회
균형</t>
    <phoneticPr fontId="3" type="noConversion"/>
  </si>
  <si>
    <t>농어촌
학생</t>
    <phoneticPr fontId="3" type="noConversion"/>
  </si>
  <si>
    <t>특수교육
대상자</t>
    <phoneticPr fontId="3" type="noConversion"/>
  </si>
  <si>
    <t>실기
일반</t>
    <phoneticPr fontId="3" type="noConversion"/>
  </si>
  <si>
    <t>특기자</t>
  </si>
  <si>
    <t>일반
학생</t>
    <phoneticPr fontId="3" type="noConversion"/>
  </si>
  <si>
    <t>작업치료학과</t>
  </si>
  <si>
    <t>제약공학과</t>
  </si>
  <si>
    <t>심리학과</t>
  </si>
  <si>
    <t>경찰행정학과</t>
  </si>
  <si>
    <t>정보보안학과</t>
  </si>
  <si>
    <t>군사학과</t>
  </si>
  <si>
    <t>미디어영상학과</t>
  </si>
  <si>
    <t>조경학과</t>
    <phoneticPr fontId="3" type="noConversion"/>
  </si>
  <si>
    <t>체육학과</t>
  </si>
  <si>
    <t>태권도학과</t>
  </si>
  <si>
    <t>스포츠지도학과</t>
  </si>
  <si>
    <t>특수교육과</t>
  </si>
  <si>
    <t>유아특수교육과</t>
  </si>
  <si>
    <t>수학교육과</t>
  </si>
  <si>
    <t>국어교육과</t>
  </si>
  <si>
    <t>한약학과</t>
  </si>
  <si>
    <t>간호학과</t>
  </si>
  <si>
    <t>군사안보학과</t>
  </si>
  <si>
    <t>상담심리학과</t>
  </si>
  <si>
    <t>문예창작학과</t>
  </si>
  <si>
    <t>패션스타일링학과</t>
    <phoneticPr fontId="3" type="noConversion"/>
  </si>
  <si>
    <t>생명과학과</t>
    <phoneticPr fontId="3" type="noConversion"/>
  </si>
  <si>
    <t>계</t>
    <phoneticPr fontId="3" type="noConversion"/>
  </si>
  <si>
    <t>기준
인원</t>
    <phoneticPr fontId="13" type="noConversion"/>
  </si>
  <si>
    <t>배정
인원</t>
    <phoneticPr fontId="13" type="noConversion"/>
  </si>
  <si>
    <r>
      <t>농</t>
    </r>
    <r>
      <rPr>
        <sz val="8"/>
        <color indexed="8"/>
        <rFont val="맑은 고딕"/>
        <family val="3"/>
        <charset val="129"/>
      </rPr>
      <t>·촌지역 학생 및 도서·벽지의 학생</t>
    </r>
    <r>
      <rPr>
        <sz val="8"/>
        <color indexed="8"/>
        <rFont val="맑은 고딕"/>
        <family val="3"/>
        <charset val="129"/>
      </rPr>
      <t>(당해 연도 입학 정원의 4%)</t>
    </r>
    <phoneticPr fontId="13" type="noConversion"/>
  </si>
  <si>
    <t>특수교육대상자</t>
    <phoneticPr fontId="13" type="noConversion"/>
  </si>
  <si>
    <t>합계</t>
    <phoneticPr fontId="3" type="noConversion"/>
  </si>
  <si>
    <t>소방방재학과</t>
    <phoneticPr fontId="3" type="noConversion"/>
  </si>
  <si>
    <t>소방행정학과</t>
    <phoneticPr fontId="3" type="noConversion"/>
  </si>
  <si>
    <t>물리치료학과</t>
    <phoneticPr fontId="3" type="noConversion"/>
  </si>
  <si>
    <t>수시</t>
    <phoneticPr fontId="3" type="noConversion"/>
  </si>
  <si>
    <t>학생부교과</t>
    <phoneticPr fontId="3" type="noConversion"/>
  </si>
  <si>
    <t>실적
우수자</t>
    <phoneticPr fontId="3" type="noConversion"/>
  </si>
  <si>
    <t>캠퍼스
구분</t>
    <phoneticPr fontId="3" type="noConversion"/>
  </si>
  <si>
    <t>전주</t>
    <phoneticPr fontId="3" type="noConversion"/>
  </si>
  <si>
    <t>진천</t>
    <phoneticPr fontId="3" type="noConversion"/>
  </si>
  <si>
    <t>한의예과</t>
    <phoneticPr fontId="3" type="noConversion"/>
  </si>
  <si>
    <t>기회균형(+농%) 중 배정 후 나머지 인원)</t>
    <phoneticPr fontId="13" type="noConversion"/>
  </si>
  <si>
    <t>정원내
오류</t>
    <phoneticPr fontId="3" type="noConversion"/>
  </si>
  <si>
    <t>오류
인원</t>
    <phoneticPr fontId="3" type="noConversion"/>
  </si>
  <si>
    <t>한의예과</t>
  </si>
  <si>
    <t>물리치료학과</t>
  </si>
  <si>
    <t>소방방재학과</t>
  </si>
  <si>
    <t>조경학과</t>
  </si>
  <si>
    <t>패션스타일링학과</t>
  </si>
  <si>
    <t>생명과학과</t>
  </si>
  <si>
    <t>소방행정학과</t>
  </si>
  <si>
    <t>모집단위</t>
    <phoneticPr fontId="3" type="noConversion"/>
  </si>
  <si>
    <t>지역
인재</t>
    <phoneticPr fontId="3" type="noConversion"/>
  </si>
  <si>
    <t>정시(다)</t>
    <phoneticPr fontId="3" type="noConversion"/>
  </si>
  <si>
    <t>호텔외식조리학과</t>
    <phoneticPr fontId="3" type="noConversion"/>
  </si>
  <si>
    <t>전기자동차공학부</t>
    <phoneticPr fontId="3" type="noConversion"/>
  </si>
  <si>
    <t>재활상담학과</t>
    <phoneticPr fontId="3" type="noConversion"/>
  </si>
  <si>
    <t>스포츠마케팅학과</t>
    <phoneticPr fontId="3" type="noConversion"/>
  </si>
  <si>
    <t>컴퓨터공학부</t>
    <phoneticPr fontId="3" type="noConversion"/>
  </si>
  <si>
    <t>경영학부</t>
    <phoneticPr fontId="3" type="noConversion"/>
  </si>
  <si>
    <t>특성화고졸업자 전형</t>
    <phoneticPr fontId="3" type="noConversion"/>
  </si>
  <si>
    <t>경찰학과</t>
    <phoneticPr fontId="3" type="noConversion"/>
  </si>
  <si>
    <t>생활체육학과</t>
    <phoneticPr fontId="3" type="noConversion"/>
  </si>
  <si>
    <t>비율</t>
    <phoneticPr fontId="3" type="noConversion"/>
  </si>
  <si>
    <t>수시
모집인원</t>
    <phoneticPr fontId="3" type="noConversion"/>
  </si>
  <si>
    <t>정시
모집인원</t>
    <phoneticPr fontId="3" type="noConversion"/>
  </si>
  <si>
    <t>총인원</t>
    <phoneticPr fontId="3" type="noConversion"/>
  </si>
  <si>
    <t>구분</t>
    <phoneticPr fontId="3" type="noConversion"/>
  </si>
  <si>
    <t>경찰행정학과</t>
    <phoneticPr fontId="3" type="noConversion"/>
  </si>
  <si>
    <t>아동사회복지학부</t>
    <phoneticPr fontId="3" type="noConversion"/>
  </si>
  <si>
    <t>기회
균형</t>
  </si>
  <si>
    <t>농어촌
학생</t>
  </si>
  <si>
    <t>체육학과</t>
    <phoneticPr fontId="3" type="noConversion"/>
  </si>
  <si>
    <t>아동사회복지학부</t>
  </si>
  <si>
    <t>재활상담학과</t>
  </si>
  <si>
    <t>경영학부</t>
  </si>
  <si>
    <t>전기자동차공학부</t>
  </si>
  <si>
    <t>호텔외식조리학과</t>
  </si>
  <si>
    <t>경찰학과</t>
  </si>
  <si>
    <t>생활체육학과</t>
  </si>
  <si>
    <t>스포츠마케팅학과</t>
  </si>
  <si>
    <t>건축인테리어디자인학과</t>
  </si>
  <si>
    <t>컴퓨터공학부</t>
  </si>
  <si>
    <t>약학과(6년)</t>
    <phoneticPr fontId="3" type="noConversion"/>
  </si>
  <si>
    <t>지역인재
(기회균형)</t>
    <phoneticPr fontId="3" type="noConversion"/>
  </si>
  <si>
    <t>모집인원</t>
    <phoneticPr fontId="3" type="noConversion"/>
  </si>
  <si>
    <t>전형</t>
    <phoneticPr fontId="3" type="noConversion"/>
  </si>
  <si>
    <t>지역인재 최대(5%)</t>
    <phoneticPr fontId="3" type="noConversion"/>
  </si>
  <si>
    <t>기회균형특별전형(10%)</t>
    <phoneticPr fontId="3" type="noConversion"/>
  </si>
  <si>
    <t>배정인원</t>
    <phoneticPr fontId="3" type="noConversion"/>
  </si>
  <si>
    <t>관광학과</t>
    <phoneticPr fontId="3" type="noConversion"/>
  </si>
  <si>
    <t>식품영양학과</t>
    <phoneticPr fontId="3" type="noConversion"/>
  </si>
  <si>
    <t>관광학과</t>
  </si>
  <si>
    <t>식품영양학과</t>
  </si>
  <si>
    <t>입학정원</t>
    <phoneticPr fontId="3" type="noConversion"/>
  </si>
  <si>
    <t>※ 정원외 미지정 : 모집인원을 미지정하여 특성화고졸업자, 농어촌학생, 기회균형전형에서 각각 모집단위별 입학정원의 10%내에서 선발(총 정원의 5.5%)</t>
    <phoneticPr fontId="3" type="noConversion"/>
  </si>
  <si>
    <t>약학과(6년제)</t>
  </si>
  <si>
    <t>응급구조학과</t>
  </si>
  <si>
    <t>스마트관광학과</t>
  </si>
  <si>
    <t>심리운동상담학과</t>
  </si>
  <si>
    <t>산림조경원예학과</t>
  </si>
  <si>
    <t>창업컨설팅학과</t>
  </si>
  <si>
    <t>성인학습자등</t>
    <phoneticPr fontId="3" type="noConversion"/>
  </si>
  <si>
    <t>성인학습자</t>
    <phoneticPr fontId="3" type="noConversion"/>
  </si>
  <si>
    <t>2026학년도 모집인원(안)</t>
    <phoneticPr fontId="3" type="noConversion"/>
  </si>
  <si>
    <t>단과대학</t>
    <phoneticPr fontId="3" type="noConversion"/>
  </si>
  <si>
    <t>순번</t>
    <phoneticPr fontId="3" type="noConversion"/>
  </si>
  <si>
    <t>성인
학습자등</t>
    <phoneticPr fontId="3" type="noConversion"/>
  </si>
  <si>
    <t>성인
학습자</t>
    <phoneticPr fontId="3" type="noConversion"/>
  </si>
  <si>
    <t>한의</t>
  </si>
  <si>
    <t>악햑</t>
  </si>
  <si>
    <t>간호</t>
  </si>
  <si>
    <t>사범</t>
  </si>
  <si>
    <t>유아특수교육과</t>
    <phoneticPr fontId="3" type="noConversion"/>
  </si>
  <si>
    <t>보건복지</t>
  </si>
  <si>
    <t>응급구조학과</t>
    <phoneticPr fontId="3" type="noConversion"/>
  </si>
  <si>
    <t>문화사회</t>
  </si>
  <si>
    <t>과학기술</t>
  </si>
  <si>
    <t>식품과학</t>
  </si>
  <si>
    <t>체육과학</t>
  </si>
  <si>
    <t>미래융합</t>
  </si>
  <si>
    <t>스마트관광학과</t>
    <phoneticPr fontId="3" type="noConversion"/>
  </si>
  <si>
    <t>심리운동•상담학과</t>
    <phoneticPr fontId="3" type="noConversion"/>
  </si>
  <si>
    <t>건축•인테리어디자인학과</t>
    <phoneticPr fontId="3" type="noConversion"/>
  </si>
  <si>
    <t>산림조경원예학과</t>
    <phoneticPr fontId="3" type="noConversion"/>
  </si>
  <si>
    <t>창업컨설팅학과</t>
    <phoneticPr fontId="3" type="noConversion"/>
  </si>
  <si>
    <t>모집인원
(정원내)</t>
    <phoneticPr fontId="3" type="noConversion"/>
  </si>
  <si>
    <r>
      <t xml:space="preserve">일반학생
</t>
    </r>
    <r>
      <rPr>
        <b/>
        <sz val="8"/>
        <color rgb="FFFF0000"/>
        <rFont val="맑은 고딕"/>
        <family val="3"/>
        <charset val="129"/>
        <scheme val="minor"/>
      </rPr>
      <t>(면접중심)</t>
    </r>
    <phoneticPr fontId="3" type="noConversion"/>
  </si>
  <si>
    <r>
      <t xml:space="preserve">일반학생
</t>
    </r>
    <r>
      <rPr>
        <b/>
        <sz val="8"/>
        <color rgb="FFFF0000"/>
        <rFont val="맑은 고딕"/>
        <family val="3"/>
        <charset val="129"/>
        <scheme val="minor"/>
      </rPr>
      <t>(교과중심)</t>
    </r>
    <phoneticPr fontId="3" type="noConversion"/>
  </si>
  <si>
    <t>일반학생
(수능중심)</t>
    <phoneticPr fontId="3" type="noConversion"/>
  </si>
  <si>
    <t>일반학생
(교과중심)</t>
    <phoneticPr fontId="3" type="noConversion"/>
  </si>
  <si>
    <t>정원외
총계</t>
    <phoneticPr fontId="3" type="noConversion"/>
  </si>
  <si>
    <t>2024
입학정원</t>
    <phoneticPr fontId="3" type="noConversion"/>
  </si>
  <si>
    <t>2025학년도 모집인원</t>
    <phoneticPr fontId="3" type="noConversion"/>
  </si>
  <si>
    <t>기회균형 미지정</t>
    <phoneticPr fontId="3" type="noConversion"/>
  </si>
  <si>
    <t>농어촌학생</t>
    <phoneticPr fontId="3" type="noConversion"/>
  </si>
  <si>
    <t>인원</t>
    <phoneticPr fontId="3" type="noConversion"/>
  </si>
  <si>
    <t>미지정</t>
    <phoneticPr fontId="3" type="noConversion"/>
  </si>
  <si>
    <t>노란색셀은 수시 미충원 발생 시 선발</t>
    <phoneticPr fontId="3" type="noConversion"/>
  </si>
  <si>
    <t>실기위주</t>
    <phoneticPr fontId="3" type="noConversion"/>
  </si>
  <si>
    <t>정원 외 산출 구분(기준인원 1,507명)</t>
    <phoneticPr fontId="13" type="noConversion"/>
  </si>
  <si>
    <t>※ 정시 전형은 수시에서 미충원 인원 발생 시 선발</t>
    <phoneticPr fontId="3" type="noConversion"/>
  </si>
  <si>
    <t>지역인재
인원</t>
    <phoneticPr fontId="3" type="noConversion"/>
  </si>
  <si>
    <t>약학과</t>
  </si>
  <si>
    <t>오류검토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</si>
</sst>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#"/>
    <numFmt numFmtId="177" formatCode="0_);[Red]\(0\)"/>
    <numFmt numFmtId="178" formatCode="#,###_ ;[Red]\-#,###"/>
    <numFmt numFmtId="179" formatCode="#,###.0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b/>
      <sz val="8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8"/>
      <color rgb="FF0000FF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8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0">
    <xf numFmtId="0" fontId="0" fillId="0" borderId="0" xfId="0">
      <alignment vertical="center"/>
    </xf>
    <xf numFmtId="176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>
      <alignment vertical="center"/>
    </xf>
    <xf numFmtId="176" fontId="0" fillId="0" borderId="0" xfId="0" applyNumberFormat="1" applyFill="1" applyBorder="1">
      <alignment vertical="center"/>
    </xf>
    <xf numFmtId="0" fontId="8" fillId="0" borderId="0" xfId="0" applyFont="1" applyFill="1" applyBorder="1">
      <alignment vertical="center"/>
    </xf>
    <xf numFmtId="177" fontId="6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7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3" borderId="7" xfId="0" applyNumberFormat="1" applyFont="1" applyFill="1" applyBorder="1" applyAlignment="1" applyProtection="1">
      <alignment horizontal="center" vertical="center" wrapText="1"/>
      <protection locked="0"/>
    </xf>
    <xf numFmtId="176" fontId="7" fillId="3" borderId="13" xfId="0" applyNumberFormat="1" applyFont="1" applyFill="1" applyBorder="1" applyAlignment="1" applyProtection="1">
      <alignment horizontal="center" vertical="center" wrapText="1"/>
      <protection locked="0"/>
    </xf>
    <xf numFmtId="176" fontId="0" fillId="0" borderId="0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0" xfId="2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7" xfId="0" applyFont="1" applyFill="1" applyBorder="1">
      <alignment vertical="center"/>
    </xf>
    <xf numFmtId="41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8" xfId="0" applyFont="1" applyFill="1" applyBorder="1">
      <alignment vertical="center"/>
    </xf>
    <xf numFmtId="41" fontId="7" fillId="3" borderId="9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176" fontId="10" fillId="3" borderId="1" xfId="0" applyNumberFormat="1" applyFont="1" applyFill="1" applyBorder="1" applyAlignment="1" applyProtection="1">
      <alignment horizontal="center" vertical="center" shrinkToFit="1"/>
      <protection locked="0"/>
    </xf>
    <xf numFmtId="176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7" borderId="7" xfId="0" applyNumberFormat="1" applyFont="1" applyFill="1" applyBorder="1" applyAlignment="1" applyProtection="1">
      <alignment horizontal="center" vertical="center" wrapText="1"/>
      <protection locked="0"/>
    </xf>
    <xf numFmtId="176" fontId="7" fillId="7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7" borderId="3" xfId="0" applyNumberFormat="1" applyFont="1" applyFill="1" applyBorder="1" applyAlignment="1" applyProtection="1">
      <alignment horizontal="center" vertical="center" wrapText="1"/>
      <protection locked="0"/>
    </xf>
    <xf numFmtId="176" fontId="7" fillId="7" borderId="13" xfId="0" applyNumberFormat="1" applyFont="1" applyFill="1" applyBorder="1" applyAlignment="1" applyProtection="1">
      <alignment horizontal="center" vertical="center" wrapText="1"/>
      <protection locked="0"/>
    </xf>
    <xf numFmtId="176" fontId="9" fillId="7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7" borderId="15" xfId="0" applyNumberFormat="1" applyFont="1" applyFill="1" applyBorder="1" applyAlignment="1" applyProtection="1">
      <alignment horizontal="center" vertical="center" wrapText="1"/>
      <protection locked="0"/>
    </xf>
    <xf numFmtId="176" fontId="9" fillId="7" borderId="16" xfId="0" applyNumberFormat="1" applyFont="1" applyFill="1" applyBorder="1" applyAlignment="1" applyProtection="1">
      <alignment horizontal="center" vertical="center" wrapText="1"/>
      <protection locked="0"/>
    </xf>
    <xf numFmtId="176" fontId="7" fillId="7" borderId="16" xfId="0" applyNumberFormat="1" applyFont="1" applyFill="1" applyBorder="1" applyAlignment="1" applyProtection="1">
      <alignment horizontal="center" vertical="center" wrapText="1"/>
      <protection locked="0"/>
    </xf>
    <xf numFmtId="176" fontId="7" fillId="7" borderId="17" xfId="0" applyNumberFormat="1" applyFont="1" applyFill="1" applyBorder="1" applyAlignment="1" applyProtection="1">
      <alignment horizontal="center" vertical="center" wrapText="1"/>
      <protection locked="0"/>
    </xf>
    <xf numFmtId="176" fontId="9" fillId="7" borderId="7" xfId="0" applyNumberFormat="1" applyFont="1" applyFill="1" applyBorder="1" applyAlignment="1" applyProtection="1">
      <alignment horizontal="center" vertical="center" wrapText="1"/>
      <protection locked="0"/>
    </xf>
    <xf numFmtId="176" fontId="7" fillId="7" borderId="3" xfId="0" applyNumberFormat="1" applyFont="1" applyFill="1" applyBorder="1" applyAlignment="1" applyProtection="1">
      <alignment horizontal="center" vertical="center" shrinkToFit="1"/>
      <protection locked="0"/>
    </xf>
    <xf numFmtId="176" fontId="21" fillId="7" borderId="1" xfId="0" applyNumberFormat="1" applyFont="1" applyFill="1" applyBorder="1" applyAlignment="1" applyProtection="1">
      <alignment horizontal="center" vertical="center" shrinkToFit="1"/>
      <protection locked="0"/>
    </xf>
    <xf numFmtId="41" fontId="7" fillId="3" borderId="7" xfId="0" applyNumberFormat="1" applyFont="1" applyFill="1" applyBorder="1" applyAlignment="1" applyProtection="1">
      <alignment horizontal="center" vertical="center" wrapText="1"/>
      <protection locked="0"/>
    </xf>
    <xf numFmtId="41" fontId="7" fillId="3" borderId="3" xfId="0" applyNumberFormat="1" applyFont="1" applyFill="1" applyBorder="1" applyAlignment="1" applyProtection="1">
      <alignment horizontal="center" vertical="center" wrapText="1"/>
      <protection locked="0"/>
    </xf>
    <xf numFmtId="41" fontId="7" fillId="3" borderId="8" xfId="0" applyNumberFormat="1" applyFont="1" applyFill="1" applyBorder="1" applyAlignment="1" applyProtection="1">
      <alignment horizontal="center" vertical="center" wrapText="1"/>
      <protection locked="0"/>
    </xf>
    <xf numFmtId="41" fontId="7" fillId="3" borderId="10" xfId="0" applyNumberFormat="1" applyFont="1" applyFill="1" applyBorder="1" applyAlignment="1" applyProtection="1">
      <alignment horizontal="center" vertical="center" wrapText="1"/>
      <protection locked="0"/>
    </xf>
    <xf numFmtId="176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177" fontId="6" fillId="3" borderId="13" xfId="0" applyNumberFormat="1" applyFont="1" applyFill="1" applyBorder="1" applyAlignment="1" applyProtection="1">
      <alignment horizontal="center" vertical="center" wrapText="1"/>
      <protection locked="0"/>
    </xf>
    <xf numFmtId="176" fontId="10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10" fillId="3" borderId="7" xfId="0" applyNumberFormat="1" applyFont="1" applyFill="1" applyBorder="1" applyAlignment="1" applyProtection="1">
      <alignment horizontal="center" vertical="center" wrapText="1"/>
      <protection locked="0"/>
    </xf>
    <xf numFmtId="176" fontId="21" fillId="8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9" borderId="7" xfId="0" applyNumberFormat="1" applyFont="1" applyFill="1" applyBorder="1" applyAlignment="1" applyProtection="1">
      <alignment horizontal="center" vertical="center" wrapText="1"/>
      <protection locked="0"/>
    </xf>
    <xf numFmtId="176" fontId="7" fillId="9" borderId="1" xfId="0" applyNumberFormat="1" applyFont="1" applyFill="1" applyBorder="1" applyAlignment="1" applyProtection="1">
      <alignment horizontal="center" vertical="center" wrapText="1"/>
      <protection locked="0"/>
    </xf>
    <xf numFmtId="176" fontId="7" fillId="9" borderId="3" xfId="0" applyNumberFormat="1" applyFont="1" applyFill="1" applyBorder="1" applyAlignment="1" applyProtection="1">
      <alignment horizontal="center" vertical="center" wrapTex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176" fontId="7" fillId="9" borderId="1" xfId="0" applyNumberFormat="1" applyFont="1" applyFill="1" applyBorder="1" applyAlignment="1" applyProtection="1">
      <alignment horizontal="center" vertical="center" shrinkToFit="1"/>
      <protection locked="0"/>
    </xf>
    <xf numFmtId="176" fontId="6" fillId="9" borderId="1" xfId="0" applyNumberFormat="1" applyFont="1" applyFill="1" applyBorder="1" applyAlignment="1" applyProtection="1">
      <alignment horizontal="center" vertical="center" wrapText="1"/>
      <protection locked="0"/>
    </xf>
    <xf numFmtId="176" fontId="6" fillId="9" borderId="3" xfId="0" applyNumberFormat="1" applyFont="1" applyFill="1" applyBorder="1" applyAlignment="1" applyProtection="1">
      <alignment horizontal="center" vertical="center" wrapText="1"/>
      <protection locked="0"/>
    </xf>
    <xf numFmtId="176" fontId="6" fillId="9" borderId="7" xfId="0" applyNumberFormat="1" applyFont="1" applyFill="1" applyBorder="1" applyAlignment="1" applyProtection="1">
      <alignment horizontal="center" vertical="center" wrapText="1"/>
      <protection locked="0"/>
    </xf>
    <xf numFmtId="176" fontId="9" fillId="9" borderId="7" xfId="0" applyNumberFormat="1" applyFont="1" applyFill="1" applyBorder="1" applyAlignment="1" applyProtection="1">
      <alignment horizontal="center" vertical="center" wrapText="1"/>
      <protection locked="0"/>
    </xf>
    <xf numFmtId="176" fontId="21" fillId="9" borderId="1" xfId="0" applyNumberFormat="1" applyFont="1" applyFill="1" applyBorder="1" applyAlignment="1" applyProtection="1">
      <alignment horizontal="center" vertical="center" shrinkToFit="1"/>
      <protection locked="0"/>
    </xf>
    <xf numFmtId="176" fontId="6" fillId="9" borderId="13" xfId="0" applyNumberFormat="1" applyFont="1" applyFill="1" applyBorder="1" applyAlignment="1" applyProtection="1">
      <alignment horizontal="center" vertical="center" wrapText="1"/>
      <protection locked="0"/>
    </xf>
    <xf numFmtId="176" fontId="9" fillId="9" borderId="1" xfId="0" applyNumberFormat="1" applyFont="1" applyFill="1" applyBorder="1" applyAlignment="1" applyProtection="1">
      <alignment horizontal="center" vertical="center" wrapText="1"/>
      <protection locked="0"/>
    </xf>
    <xf numFmtId="176" fontId="21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>
      <alignment vertical="center"/>
    </xf>
    <xf numFmtId="176" fontId="14" fillId="6" borderId="6" xfId="0" applyNumberFormat="1" applyFont="1" applyFill="1" applyBorder="1" applyAlignment="1" applyProtection="1">
      <alignment horizontal="center" vertical="center" wrapText="1"/>
      <protection locked="0"/>
    </xf>
    <xf numFmtId="176" fontId="14" fillId="6" borderId="7" xfId="0" applyNumberFormat="1" applyFont="1" applyFill="1" applyBorder="1" applyAlignment="1" applyProtection="1">
      <alignment horizontal="center" vertical="center" wrapText="1"/>
      <protection locked="0"/>
    </xf>
    <xf numFmtId="176" fontId="14" fillId="6" borderId="3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1" xfId="0" applyNumberFormat="1" applyFont="1" applyFill="1" applyBorder="1" applyAlignment="1" applyProtection="1">
      <alignment horizontal="center" vertical="center" wrapText="1"/>
      <protection locked="0"/>
    </xf>
    <xf numFmtId="176" fontId="14" fillId="6" borderId="1" xfId="0" applyNumberFormat="1" applyFont="1" applyFill="1" applyBorder="1" applyAlignment="1" applyProtection="1">
      <alignment horizontal="center" vertical="center" wrapText="1"/>
      <protection locked="0"/>
    </xf>
    <xf numFmtId="176" fontId="11" fillId="5" borderId="1" xfId="0" applyNumberFormat="1" applyFont="1" applyFill="1" applyBorder="1" applyAlignment="1" applyProtection="1">
      <alignment horizontal="center" vertical="center" wrapText="1"/>
      <protection locked="0"/>
    </xf>
    <xf numFmtId="176" fontId="12" fillId="5" borderId="1" xfId="0" applyNumberFormat="1" applyFont="1" applyFill="1" applyBorder="1" applyAlignment="1" applyProtection="1">
      <alignment horizontal="center" vertical="center" wrapText="1"/>
      <protection locked="0"/>
    </xf>
    <xf numFmtId="176" fontId="1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>
      <alignment vertical="center"/>
    </xf>
    <xf numFmtId="0" fontId="14" fillId="3" borderId="1" xfId="0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176" fontId="6" fillId="9" borderId="1" xfId="0" applyNumberFormat="1" applyFont="1" applyFill="1" applyBorder="1" applyAlignment="1" applyProtection="1">
      <alignment horizontal="center" vertical="center" shrinkToFit="1"/>
      <protection locked="0"/>
    </xf>
    <xf numFmtId="0" fontId="27" fillId="3" borderId="1" xfId="0" applyFont="1" applyFill="1" applyBorder="1" applyAlignment="1" applyProtection="1">
      <alignment horizontal="center" vertical="center"/>
      <protection locked="0"/>
    </xf>
    <xf numFmtId="176" fontId="10" fillId="3" borderId="13" xfId="1" applyNumberFormat="1" applyFont="1" applyFill="1" applyBorder="1" applyAlignment="1" applyProtection="1">
      <alignment horizontal="center" vertical="center"/>
      <protection locked="0"/>
    </xf>
    <xf numFmtId="176" fontId="11" fillId="5" borderId="7" xfId="0" applyNumberFormat="1" applyFont="1" applyFill="1" applyBorder="1" applyAlignment="1" applyProtection="1">
      <alignment horizontal="center" vertical="center" wrapText="1"/>
      <protection locked="0"/>
    </xf>
    <xf numFmtId="176" fontId="18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10" fillId="3" borderId="8" xfId="1" applyNumberFormat="1" applyFont="1" applyFill="1" applyBorder="1" applyAlignment="1" applyProtection="1">
      <alignment horizontal="center" vertical="center"/>
      <protection locked="0"/>
    </xf>
    <xf numFmtId="176" fontId="10" fillId="3" borderId="9" xfId="1" applyNumberFormat="1" applyFont="1" applyFill="1" applyBorder="1" applyAlignment="1" applyProtection="1">
      <alignment horizontal="center" vertical="center"/>
      <protection locked="0"/>
    </xf>
    <xf numFmtId="176" fontId="10" fillId="3" borderId="10" xfId="1" applyNumberFormat="1" applyFont="1" applyFill="1" applyBorder="1" applyAlignment="1" applyProtection="1">
      <alignment horizontal="center" vertical="center"/>
      <protection locked="0"/>
    </xf>
    <xf numFmtId="176" fontId="7" fillId="3" borderId="2" xfId="0" applyNumberFormat="1" applyFont="1" applyFill="1" applyBorder="1" applyAlignment="1" applyProtection="1">
      <alignment horizontal="center" vertical="center" wrapText="1"/>
      <protection locked="0"/>
    </xf>
    <xf numFmtId="176" fontId="22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6" fillId="9" borderId="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" xfId="0" applyNumberFormat="1" applyFont="1" applyFill="1" applyBorder="1" applyAlignment="1" applyProtection="1">
      <alignment horizontal="center" vertical="center" shrinkToFit="1"/>
      <protection locked="0"/>
    </xf>
    <xf numFmtId="176" fontId="21" fillId="9" borderId="7" xfId="0" applyNumberFormat="1" applyFont="1" applyFill="1" applyBorder="1" applyAlignment="1" applyProtection="1">
      <alignment horizontal="center" vertical="center" shrinkToFit="1"/>
      <protection locked="0"/>
    </xf>
    <xf numFmtId="176" fontId="11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2" xfId="0" applyNumberFormat="1" applyFont="1" applyFill="1" applyBorder="1" applyAlignment="1" applyProtection="1">
      <alignment horizontal="center" vertical="center" wrapText="1"/>
      <protection locked="0"/>
    </xf>
    <xf numFmtId="176" fontId="9" fillId="3" borderId="2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7" xfId="0" applyNumberFormat="1" applyFont="1" applyFill="1" applyBorder="1" applyAlignment="1" applyProtection="1">
      <alignment horizontal="center" vertical="center" wrapText="1"/>
      <protection locked="0"/>
    </xf>
    <xf numFmtId="176" fontId="18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21" fillId="8" borderId="3" xfId="0" applyNumberFormat="1" applyFont="1" applyFill="1" applyBorder="1" applyAlignment="1" applyProtection="1">
      <alignment horizontal="center" vertical="center" wrapText="1"/>
      <protection locked="0"/>
    </xf>
    <xf numFmtId="176" fontId="21" fillId="8" borderId="7" xfId="0" applyNumberFormat="1" applyFont="1" applyFill="1" applyBorder="1" applyAlignment="1" applyProtection="1">
      <alignment horizontal="center" vertical="center" wrapText="1"/>
      <protection locked="0"/>
    </xf>
    <xf numFmtId="176" fontId="10" fillId="3" borderId="12" xfId="1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 shrinkToFit="1"/>
      <protection locked="0"/>
    </xf>
    <xf numFmtId="176" fontId="6" fillId="9" borderId="3" xfId="0" applyNumberFormat="1" applyFont="1" applyFill="1" applyBorder="1" applyAlignment="1" applyProtection="1">
      <alignment horizontal="center" vertical="center" shrinkToFit="1"/>
      <protection locked="0"/>
    </xf>
    <xf numFmtId="176" fontId="10" fillId="3" borderId="3" xfId="0" applyNumberFormat="1" applyFont="1" applyFill="1" applyBorder="1" applyAlignment="1" applyProtection="1">
      <alignment horizontal="center" vertical="center" shrinkToFit="1"/>
      <protection locked="0"/>
    </xf>
    <xf numFmtId="176" fontId="10" fillId="3" borderId="7" xfId="0" applyNumberFormat="1" applyFont="1" applyFill="1" applyBorder="1" applyAlignment="1" applyProtection="1">
      <alignment horizontal="center" vertical="center" shrinkToFit="1"/>
      <protection locked="0"/>
    </xf>
    <xf numFmtId="176" fontId="10" fillId="9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Fill="1" applyBorder="1" applyAlignment="1">
      <alignment horizontal="center" vertical="center"/>
    </xf>
    <xf numFmtId="176" fontId="9" fillId="9" borderId="3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11" xfId="0" applyNumberFormat="1" applyFont="1" applyFill="1" applyBorder="1" applyAlignment="1" applyProtection="1">
      <alignment horizontal="center" vertical="center" wrapText="1"/>
      <protection locked="0"/>
    </xf>
    <xf numFmtId="176" fontId="0" fillId="0" borderId="0" xfId="0" applyNumberFormat="1" applyFill="1" applyBorder="1" applyAlignment="1">
      <alignment horizontal="left" vertical="center"/>
    </xf>
    <xf numFmtId="176" fontId="11" fillId="5" borderId="13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13" xfId="0" applyNumberFormat="1" applyFont="1" applyFill="1" applyBorder="1" applyAlignment="1" applyProtection="1">
      <alignment horizontal="center" vertical="center" wrapText="1"/>
      <protection locked="0"/>
    </xf>
    <xf numFmtId="176" fontId="10" fillId="3" borderId="21" xfId="1" applyNumberFormat="1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>
      <alignment horizontal="center" vertical="center"/>
    </xf>
    <xf numFmtId="0" fontId="27" fillId="3" borderId="9" xfId="0" applyFont="1" applyFill="1" applyBorder="1" applyAlignment="1" applyProtection="1">
      <alignment horizontal="center" vertical="center"/>
      <protection locked="0"/>
    </xf>
    <xf numFmtId="176" fontId="6" fillId="7" borderId="7" xfId="0" applyNumberFormat="1" applyFont="1" applyFill="1" applyBorder="1" applyAlignment="1" applyProtection="1">
      <alignment horizontal="center" vertical="center" wrapText="1"/>
      <protection locked="0"/>
    </xf>
    <xf numFmtId="176" fontId="21" fillId="7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7" borderId="3" xfId="0" applyNumberFormat="1" applyFont="1" applyFill="1" applyBorder="1" applyAlignment="1" applyProtection="1">
      <alignment horizontal="center" vertical="center" wrapText="1"/>
      <protection locked="0"/>
    </xf>
    <xf numFmtId="176" fontId="21" fillId="7" borderId="7" xfId="0" applyNumberFormat="1" applyFont="1" applyFill="1" applyBorder="1" applyAlignment="1" applyProtection="1">
      <alignment horizontal="center" vertical="center" wrapText="1"/>
      <protection locked="0"/>
    </xf>
    <xf numFmtId="176" fontId="21" fillId="7" borderId="3" xfId="0" applyNumberFormat="1" applyFont="1" applyFill="1" applyBorder="1" applyAlignment="1" applyProtection="1">
      <alignment horizontal="center" vertical="center" wrapText="1"/>
      <protection locked="0"/>
    </xf>
    <xf numFmtId="176" fontId="9" fillId="7" borderId="13" xfId="0" applyNumberFormat="1" applyFont="1" applyFill="1" applyBorder="1" applyAlignment="1" applyProtection="1">
      <alignment horizontal="center" vertical="center" wrapText="1"/>
      <protection locked="0"/>
    </xf>
    <xf numFmtId="176" fontId="21" fillId="7" borderId="13" xfId="0" applyNumberFormat="1" applyFont="1" applyFill="1" applyBorder="1" applyAlignment="1" applyProtection="1">
      <alignment horizontal="center" vertical="center" wrapText="1"/>
      <protection locked="0"/>
    </xf>
    <xf numFmtId="176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176" fontId="21" fillId="7" borderId="7" xfId="0" applyNumberFormat="1" applyFont="1" applyFill="1" applyBorder="1" applyAlignment="1" applyProtection="1">
      <alignment horizontal="center" vertical="center" shrinkToFit="1"/>
      <protection locked="0"/>
    </xf>
    <xf numFmtId="176" fontId="6" fillId="7" borderId="1" xfId="0" applyNumberFormat="1" applyFont="1" applyFill="1" applyBorder="1" applyAlignment="1" applyProtection="1">
      <alignment horizontal="center" vertical="center" shrinkToFit="1"/>
      <protection locked="0"/>
    </xf>
    <xf numFmtId="176" fontId="6" fillId="7" borderId="7" xfId="0" applyNumberFormat="1" applyFont="1" applyFill="1" applyBorder="1" applyAlignment="1" applyProtection="1">
      <alignment horizontal="center" vertical="center" shrinkToFit="1"/>
      <protection locked="0"/>
    </xf>
    <xf numFmtId="176" fontId="6" fillId="7" borderId="3" xfId="0" applyNumberFormat="1" applyFont="1" applyFill="1" applyBorder="1" applyAlignment="1" applyProtection="1">
      <alignment horizontal="center" vertical="center" shrinkToFit="1"/>
      <protection locked="0"/>
    </xf>
    <xf numFmtId="176" fontId="10" fillId="7" borderId="1" xfId="0" applyNumberFormat="1" applyFont="1" applyFill="1" applyBorder="1" applyAlignment="1" applyProtection="1">
      <alignment horizontal="center" vertical="center" shrinkToFit="1"/>
      <protection locked="0"/>
    </xf>
    <xf numFmtId="176" fontId="7" fillId="7" borderId="1" xfId="0" applyNumberFormat="1" applyFont="1" applyFill="1" applyBorder="1" applyAlignment="1" applyProtection="1">
      <alignment horizontal="center" vertical="center" shrinkToFit="1"/>
      <protection locked="0"/>
    </xf>
    <xf numFmtId="176" fontId="14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justify" vertical="center" wrapText="1"/>
      <protection locked="0"/>
    </xf>
    <xf numFmtId="176" fontId="12" fillId="0" borderId="5" xfId="0" applyNumberFormat="1" applyFont="1" applyBorder="1" applyAlignment="1" applyProtection="1">
      <alignment horizontal="center" vertical="center" wrapText="1"/>
      <protection locked="0"/>
    </xf>
    <xf numFmtId="176" fontId="12" fillId="0" borderId="6" xfId="0" applyNumberFormat="1" applyFont="1" applyBorder="1" applyAlignment="1" applyProtection="1">
      <alignment horizontal="center" vertical="center" wrapText="1"/>
      <protection locked="0"/>
    </xf>
    <xf numFmtId="176" fontId="12" fillId="0" borderId="4" xfId="0" applyNumberFormat="1" applyFont="1" applyBorder="1" applyAlignment="1" applyProtection="1">
      <alignment horizontal="center" vertical="center"/>
      <protection locked="0"/>
    </xf>
    <xf numFmtId="176" fontId="24" fillId="0" borderId="5" xfId="0" applyNumberFormat="1" applyFont="1" applyBorder="1" applyAlignment="1">
      <alignment horizontal="center" vertical="center" wrapText="1"/>
    </xf>
    <xf numFmtId="176" fontId="12" fillId="0" borderId="6" xfId="0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Alignment="1">
      <alignment horizontal="center" vertical="center"/>
    </xf>
    <xf numFmtId="176" fontId="16" fillId="2" borderId="0" xfId="0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6" fontId="12" fillId="0" borderId="7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 applyProtection="1">
      <alignment horizontal="center" vertical="center"/>
      <protection locked="0"/>
    </xf>
    <xf numFmtId="176" fontId="16" fillId="0" borderId="0" xfId="0" applyNumberFormat="1" applyFont="1" applyAlignment="1">
      <alignment horizontal="center" vertical="center" shrinkToFit="1"/>
    </xf>
    <xf numFmtId="176" fontId="23" fillId="0" borderId="0" xfId="0" applyNumberFormat="1" applyFont="1" applyAlignment="1">
      <alignment horizontal="center" vertical="center"/>
    </xf>
    <xf numFmtId="176" fontId="18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14" fillId="0" borderId="3" xfId="0" applyNumberFormat="1" applyFont="1" applyBorder="1" applyAlignment="1" applyProtection="1">
      <alignment horizontal="center" vertical="center"/>
      <protection locked="0"/>
    </xf>
    <xf numFmtId="176" fontId="12" fillId="0" borderId="8" xfId="0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176" fontId="14" fillId="0" borderId="10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176" fontId="12" fillId="0" borderId="10" xfId="0" applyNumberFormat="1" applyFont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 applyProtection="1">
      <alignment horizontal="center" vertical="center"/>
      <protection locked="0"/>
    </xf>
    <xf numFmtId="176" fontId="14" fillId="0" borderId="0" xfId="0" applyNumberFormat="1" applyFont="1" applyAlignment="1" applyProtection="1">
      <alignment horizontal="center" vertical="center"/>
      <protection locked="0"/>
    </xf>
    <xf numFmtId="176" fontId="19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>
      <alignment vertical="center"/>
    </xf>
    <xf numFmtId="179" fontId="12" fillId="0" borderId="1" xfId="0" applyNumberFormat="1" applyFont="1" applyBorder="1" applyAlignment="1" applyProtection="1">
      <alignment horizontal="center" vertical="center"/>
      <protection locked="0"/>
    </xf>
    <xf numFmtId="176" fontId="8" fillId="0" borderId="23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/>
    </xf>
    <xf numFmtId="9" fontId="12" fillId="0" borderId="3" xfId="2" applyFont="1" applyBorder="1" applyAlignment="1" applyProtection="1">
      <alignment horizontal="center" vertical="center"/>
      <protection locked="0"/>
    </xf>
    <xf numFmtId="176" fontId="14" fillId="0" borderId="9" xfId="0" applyNumberFormat="1" applyFont="1" applyBorder="1" applyAlignment="1">
      <alignment horizontal="center" vertical="center"/>
    </xf>
    <xf numFmtId="179" fontId="12" fillId="0" borderId="9" xfId="0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176" fontId="14" fillId="0" borderId="0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1" fontId="14" fillId="0" borderId="1" xfId="0" applyNumberFormat="1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1" fontId="14" fillId="0" borderId="9" xfId="0" applyNumberFormat="1" applyFont="1" applyBorder="1" applyAlignment="1">
      <alignment horizontal="center" vertical="center" shrinkToFit="1"/>
    </xf>
    <xf numFmtId="0" fontId="2" fillId="0" borderId="2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176" fontId="27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27" fillId="5" borderId="5" xfId="0" applyNumberFormat="1" applyFont="1" applyFill="1" applyBorder="1" applyAlignment="1" applyProtection="1">
      <alignment horizontal="center" vertical="center" wrapText="1"/>
      <protection locked="0"/>
    </xf>
    <xf numFmtId="176" fontId="12" fillId="4" borderId="5" xfId="0" applyNumberFormat="1" applyFont="1" applyFill="1" applyBorder="1" applyAlignment="1" applyProtection="1">
      <alignment horizontal="center" vertical="center" wrapText="1"/>
      <protection locked="0"/>
    </xf>
    <xf numFmtId="176" fontId="12" fillId="4" borderId="6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9" xfId="0" applyNumberFormat="1" applyFont="1" applyFill="1" applyBorder="1" applyAlignment="1" applyProtection="1">
      <alignment horizontal="center" vertical="center" wrapText="1"/>
      <protection locked="0"/>
    </xf>
    <xf numFmtId="176" fontId="11" fillId="5" borderId="8" xfId="0" applyNumberFormat="1" applyFont="1" applyFill="1" applyBorder="1" applyAlignment="1" applyProtection="1">
      <alignment horizontal="center" vertical="center" wrapText="1"/>
      <protection locked="0"/>
    </xf>
    <xf numFmtId="176" fontId="11" fillId="5" borderId="9" xfId="0" applyNumberFormat="1" applyFont="1" applyFill="1" applyBorder="1" applyAlignment="1" applyProtection="1">
      <alignment horizontal="center" vertical="center" wrapText="1"/>
      <protection locked="0"/>
    </xf>
    <xf numFmtId="176" fontId="11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11" fillId="5" borderId="5" xfId="0" applyNumberFormat="1" applyFont="1" applyFill="1" applyBorder="1" applyAlignment="1" applyProtection="1">
      <alignment horizontal="center" vertical="center" wrapText="1"/>
      <protection locked="0"/>
    </xf>
    <xf numFmtId="176" fontId="11" fillId="5" borderId="6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5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6" xfId="0" applyNumberFormat="1" applyFont="1" applyFill="1" applyBorder="1" applyAlignment="1" applyProtection="1">
      <alignment horizontal="center" vertical="center" wrapText="1"/>
      <protection locked="0"/>
    </xf>
    <xf numFmtId="176" fontId="12" fillId="4" borderId="27" xfId="0" applyNumberFormat="1" applyFont="1" applyFill="1" applyBorder="1" applyAlignment="1" applyProtection="1">
      <alignment horizontal="center" vertical="center" wrapText="1"/>
      <protection locked="0"/>
    </xf>
    <xf numFmtId="176" fontId="12" fillId="4" borderId="24" xfId="0" applyNumberFormat="1" applyFont="1" applyFill="1" applyBorder="1" applyAlignment="1" applyProtection="1">
      <alignment horizontal="center" vertical="center" wrapText="1"/>
      <protection locked="0"/>
    </xf>
    <xf numFmtId="176" fontId="12" fillId="4" borderId="11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21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26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12" xfId="0" applyNumberFormat="1" applyFont="1" applyFill="1" applyBorder="1" applyAlignment="1" applyProtection="1">
      <alignment horizontal="center" vertical="center" wrapText="1"/>
      <protection locked="0"/>
    </xf>
    <xf numFmtId="176" fontId="14" fillId="6" borderId="4" xfId="0" applyNumberFormat="1" applyFont="1" applyFill="1" applyBorder="1" applyAlignment="1" applyProtection="1">
      <alignment horizontal="center" vertical="center" wrapText="1"/>
      <protection locked="0"/>
    </xf>
    <xf numFmtId="176" fontId="14" fillId="6" borderId="5" xfId="0" applyNumberFormat="1" applyFont="1" applyFill="1" applyBorder="1" applyAlignment="1" applyProtection="1">
      <alignment horizontal="center" vertical="center" wrapText="1"/>
      <protection locked="0"/>
    </xf>
    <xf numFmtId="176" fontId="14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76" fontId="14" fillId="4" borderId="20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24" xfId="0" applyNumberFormat="1" applyFont="1" applyFill="1" applyBorder="1" applyAlignment="1" applyProtection="1">
      <alignment horizontal="center" vertical="center" wrapText="1"/>
      <protection locked="0"/>
    </xf>
    <xf numFmtId="176" fontId="14" fillId="4" borderId="10" xfId="0" applyNumberFormat="1" applyFont="1" applyFill="1" applyBorder="1" applyAlignment="1" applyProtection="1">
      <alignment horizontal="center" vertical="center" wrapText="1"/>
      <protection locked="0"/>
    </xf>
    <xf numFmtId="176" fontId="11" fillId="0" borderId="4" xfId="0" applyNumberFormat="1" applyFont="1" applyBorder="1" applyAlignment="1" applyProtection="1">
      <alignment horizontal="center" vertical="center" wrapText="1"/>
      <protection locked="0"/>
    </xf>
    <xf numFmtId="176" fontId="11" fillId="0" borderId="7" xfId="0" applyNumberFormat="1" applyFont="1" applyBorder="1" applyAlignment="1" applyProtection="1">
      <alignment horizontal="center" vertical="center" wrapText="1"/>
      <protection locked="0"/>
    </xf>
    <xf numFmtId="176" fontId="11" fillId="0" borderId="5" xfId="0" applyNumberFormat="1" applyFont="1" applyBorder="1" applyAlignment="1" applyProtection="1">
      <alignment horizontal="center" vertical="center" wrapText="1"/>
      <protection locked="0"/>
    </xf>
    <xf numFmtId="176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8" fillId="8" borderId="6" xfId="0" applyFont="1" applyFill="1" applyBorder="1" applyAlignment="1" applyProtection="1">
      <alignment horizontal="center" vertical="center" wrapText="1"/>
      <protection locked="0"/>
    </xf>
    <xf numFmtId="0" fontId="18" fillId="8" borderId="3" xfId="0" applyFont="1" applyFill="1" applyBorder="1" applyAlignment="1" applyProtection="1">
      <alignment horizontal="center" vertical="center" wrapText="1"/>
      <protection locked="0"/>
    </xf>
    <xf numFmtId="176" fontId="16" fillId="0" borderId="0" xfId="0" applyNumberFormat="1" applyFont="1" applyAlignment="1">
      <alignment horizontal="center" vertical="center" shrinkToFit="1"/>
    </xf>
    <xf numFmtId="0" fontId="14" fillId="0" borderId="18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178" fontId="14" fillId="0" borderId="8" xfId="0" applyNumberFormat="1" applyFont="1" applyBorder="1" applyAlignment="1" applyProtection="1">
      <alignment horizontal="center" vertical="center"/>
      <protection locked="0"/>
    </xf>
    <xf numFmtId="178" fontId="14" fillId="0" borderId="9" xfId="0" applyNumberFormat="1" applyFont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23" xfId="0" applyFont="1" applyBorder="1" applyAlignment="1" applyProtection="1">
      <alignment horizontal="center"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4" fillId="0" borderId="7" xfId="0" applyFont="1" applyBorder="1" applyAlignment="1" applyProtection="1">
      <alignment horizontal="center" vertical="center"/>
      <protection locked="0"/>
    </xf>
    <xf numFmtId="176" fontId="15" fillId="2" borderId="0" xfId="0" applyNumberFormat="1" applyFont="1" applyFill="1" applyAlignment="1">
      <alignment horizontal="center" vertical="center"/>
    </xf>
    <xf numFmtId="176" fontId="16" fillId="2" borderId="0" xfId="0" applyNumberFormat="1" applyFont="1" applyFill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 applyProtection="1">
      <alignment horizontal="center" vertical="center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4" fillId="4" borderId="6" xfId="0" applyFont="1" applyFill="1" applyBorder="1" applyAlignment="1" applyProtection="1">
      <alignment horizontal="center" vertical="center" wrapText="1"/>
      <protection locked="0"/>
    </xf>
    <xf numFmtId="0" fontId="14" fillId="4" borderId="3" xfId="0" applyFont="1" applyFill="1" applyBorder="1" applyAlignment="1" applyProtection="1">
      <alignment horizontal="center" vertical="center" wrapText="1"/>
      <protection locked="0"/>
    </xf>
    <xf numFmtId="0" fontId="14" fillId="4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0" fillId="8" borderId="0" xfId="0" applyNumberFormat="1" applyFill="1" applyBorder="1" applyAlignment="1">
      <alignment horizontal="center" vertical="center"/>
    </xf>
    <xf numFmtId="176" fontId="11" fillId="5" borderId="27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Z68"/>
  <sheetViews>
    <sheetView tabSelected="1" zoomScaleNormal="100" zoomScaleSheetLayoutView="85" workbookViewId="0">
      <pane xSplit="5" ySplit="5" topLeftCell="Y20" activePane="bottomRight" state="frozen"/>
      <selection pane="topRight" activeCell="F1" sqref="F1"/>
      <selection pane="bottomLeft" activeCell="A6" sqref="A6"/>
      <selection pane="bottomRight" activeCell="AW34" sqref="AW34"/>
    </sheetView>
  </sheetViews>
  <sheetFormatPr defaultRowHeight="16.5" x14ac:dyDescent="0.3"/>
  <cols>
    <col min="1" max="1" width="5.125" style="2" customWidth="1"/>
    <col min="2" max="2" width="7" style="2" bestFit="1" customWidth="1"/>
    <col min="3" max="3" width="4.25" style="2" bestFit="1" customWidth="1"/>
    <col min="4" max="4" width="14" style="10" customWidth="1"/>
    <col min="5" max="5" width="8" style="10" customWidth="1"/>
    <col min="6" max="6" width="7.75" style="10" customWidth="1"/>
    <col min="7" max="7" width="7.375" style="10" customWidth="1"/>
    <col min="8" max="8" width="7" style="10" customWidth="1"/>
    <col min="9" max="9" width="7.5" style="10" customWidth="1"/>
    <col min="10" max="20" width="6.125" style="10" customWidth="1"/>
    <col min="21" max="21" width="6.875" style="10" customWidth="1"/>
    <col min="22" max="29" width="6.125" style="10" customWidth="1"/>
    <col min="30" max="30" width="7.875" style="10" customWidth="1"/>
    <col min="31" max="31" width="6.125" style="10" customWidth="1"/>
    <col min="32" max="36" width="6" style="10" customWidth="1"/>
    <col min="37" max="39" width="6.125" style="10" customWidth="1"/>
    <col min="40" max="40" width="6.125" style="3" customWidth="1"/>
    <col min="41" max="46" width="6.125" style="4" customWidth="1"/>
    <col min="47" max="50" width="9" style="100"/>
    <col min="51" max="16384" width="9" style="4"/>
  </cols>
  <sheetData>
    <row r="1" spans="1:52" ht="22.5" customHeight="1" thickBot="1" x14ac:dyDescent="0.35">
      <c r="A1" s="169" t="s">
        <v>116</v>
      </c>
      <c r="B1" s="169"/>
      <c r="C1" s="169"/>
      <c r="D1" s="169"/>
      <c r="E1" s="169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</row>
    <row r="2" spans="1:52" s="60" customFormat="1" ht="17.100000000000001" customHeight="1" x14ac:dyDescent="0.3">
      <c r="A2" s="171" t="s">
        <v>49</v>
      </c>
      <c r="B2" s="171" t="s">
        <v>117</v>
      </c>
      <c r="C2" s="171" t="s">
        <v>118</v>
      </c>
      <c r="D2" s="172" t="s">
        <v>0</v>
      </c>
      <c r="E2" s="173" t="s">
        <v>138</v>
      </c>
      <c r="F2" s="174" t="s">
        <v>46</v>
      </c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87" t="s">
        <v>1</v>
      </c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9"/>
      <c r="AK2" s="176" t="s">
        <v>65</v>
      </c>
      <c r="AL2" s="176"/>
      <c r="AM2" s="176"/>
      <c r="AN2" s="176"/>
      <c r="AO2" s="176"/>
      <c r="AP2" s="176"/>
      <c r="AQ2" s="176"/>
      <c r="AR2" s="176"/>
      <c r="AS2" s="176"/>
      <c r="AT2" s="177"/>
      <c r="AU2" s="205" t="s">
        <v>2</v>
      </c>
      <c r="AV2" s="207" t="s">
        <v>143</v>
      </c>
      <c r="AW2" s="209" t="s">
        <v>3</v>
      </c>
      <c r="AX2" s="211" t="s">
        <v>144</v>
      </c>
      <c r="AY2" s="196" t="s">
        <v>54</v>
      </c>
      <c r="AZ2" s="199" t="s">
        <v>55</v>
      </c>
    </row>
    <row r="3" spans="1:52" s="60" customFormat="1" ht="17.100000000000001" customHeight="1" thickBot="1" x14ac:dyDescent="0.35">
      <c r="A3" s="171"/>
      <c r="B3" s="171"/>
      <c r="C3" s="171"/>
      <c r="D3" s="172"/>
      <c r="E3" s="173"/>
      <c r="F3" s="179" t="s">
        <v>47</v>
      </c>
      <c r="G3" s="180"/>
      <c r="H3" s="180"/>
      <c r="I3" s="180"/>
      <c r="J3" s="180"/>
      <c r="K3" s="180"/>
      <c r="L3" s="180"/>
      <c r="M3" s="180"/>
      <c r="N3" s="180"/>
      <c r="O3" s="180"/>
      <c r="P3" s="180" t="s">
        <v>4</v>
      </c>
      <c r="Q3" s="180"/>
      <c r="R3" s="180"/>
      <c r="S3" s="180"/>
      <c r="T3" s="180"/>
      <c r="U3" s="178" t="s">
        <v>5</v>
      </c>
      <c r="V3" s="178"/>
      <c r="W3" s="178"/>
      <c r="X3" s="178"/>
      <c r="Y3" s="178"/>
      <c r="Z3" s="178"/>
      <c r="AA3" s="178" t="s">
        <v>151</v>
      </c>
      <c r="AB3" s="178"/>
      <c r="AC3" s="178"/>
      <c r="AD3" s="190" t="s">
        <v>47</v>
      </c>
      <c r="AE3" s="191"/>
      <c r="AF3" s="191"/>
      <c r="AG3" s="191"/>
      <c r="AH3" s="191"/>
      <c r="AI3" s="191"/>
      <c r="AJ3" s="192"/>
      <c r="AK3" s="178" t="s">
        <v>47</v>
      </c>
      <c r="AL3" s="178"/>
      <c r="AM3" s="178"/>
      <c r="AN3" s="178"/>
      <c r="AO3" s="178"/>
      <c r="AP3" s="178" t="s">
        <v>151</v>
      </c>
      <c r="AQ3" s="178"/>
      <c r="AR3" s="178"/>
      <c r="AS3" s="178" t="s">
        <v>47</v>
      </c>
      <c r="AT3" s="204"/>
      <c r="AU3" s="206"/>
      <c r="AV3" s="208"/>
      <c r="AW3" s="210"/>
      <c r="AX3" s="212"/>
      <c r="AY3" s="197"/>
      <c r="AZ3" s="200"/>
    </row>
    <row r="4" spans="1:52" s="60" customFormat="1" ht="17.100000000000001" customHeight="1" x14ac:dyDescent="0.3">
      <c r="A4" s="171"/>
      <c r="B4" s="171"/>
      <c r="C4" s="171"/>
      <c r="D4" s="172"/>
      <c r="E4" s="173"/>
      <c r="F4" s="181" t="s">
        <v>6</v>
      </c>
      <c r="G4" s="182"/>
      <c r="H4" s="182"/>
      <c r="I4" s="182"/>
      <c r="J4" s="183"/>
      <c r="K4" s="181" t="s">
        <v>7</v>
      </c>
      <c r="L4" s="182"/>
      <c r="M4" s="182"/>
      <c r="N4" s="182"/>
      <c r="O4" s="183"/>
      <c r="P4" s="181" t="s">
        <v>6</v>
      </c>
      <c r="Q4" s="182"/>
      <c r="R4" s="183"/>
      <c r="S4" s="181" t="s">
        <v>7</v>
      </c>
      <c r="T4" s="183"/>
      <c r="U4" s="184" t="s">
        <v>6</v>
      </c>
      <c r="V4" s="185"/>
      <c r="W4" s="186"/>
      <c r="X4" s="194" t="s">
        <v>7</v>
      </c>
      <c r="Y4" s="194"/>
      <c r="Z4" s="195"/>
      <c r="AA4" s="102" t="s">
        <v>6</v>
      </c>
      <c r="AB4" s="194" t="s">
        <v>7</v>
      </c>
      <c r="AC4" s="195"/>
      <c r="AD4" s="202" t="s">
        <v>6</v>
      </c>
      <c r="AE4" s="203"/>
      <c r="AF4" s="193" t="s">
        <v>7</v>
      </c>
      <c r="AG4" s="194"/>
      <c r="AH4" s="194"/>
      <c r="AI4" s="194"/>
      <c r="AJ4" s="195"/>
      <c r="AK4" s="102" t="s">
        <v>6</v>
      </c>
      <c r="AL4" s="194" t="s">
        <v>7</v>
      </c>
      <c r="AM4" s="194"/>
      <c r="AN4" s="194"/>
      <c r="AO4" s="195"/>
      <c r="AP4" s="102" t="s">
        <v>6</v>
      </c>
      <c r="AQ4" s="194" t="s">
        <v>7</v>
      </c>
      <c r="AR4" s="195"/>
      <c r="AS4" s="102" t="s">
        <v>6</v>
      </c>
      <c r="AT4" s="61" t="s">
        <v>7</v>
      </c>
      <c r="AU4" s="206"/>
      <c r="AV4" s="208"/>
      <c r="AW4" s="210"/>
      <c r="AX4" s="212"/>
      <c r="AY4" s="197"/>
      <c r="AZ4" s="200"/>
    </row>
    <row r="5" spans="1:52" s="60" customFormat="1" ht="36" customHeight="1" thickBot="1" x14ac:dyDescent="0.35">
      <c r="A5" s="171"/>
      <c r="B5" s="171"/>
      <c r="C5" s="171"/>
      <c r="D5" s="172"/>
      <c r="E5" s="173"/>
      <c r="F5" s="75" t="s">
        <v>139</v>
      </c>
      <c r="G5" s="66" t="s">
        <v>140</v>
      </c>
      <c r="H5" s="66" t="s">
        <v>64</v>
      </c>
      <c r="I5" s="67" t="s">
        <v>96</v>
      </c>
      <c r="J5" s="76" t="s">
        <v>119</v>
      </c>
      <c r="K5" s="75" t="s">
        <v>8</v>
      </c>
      <c r="L5" s="66" t="s">
        <v>9</v>
      </c>
      <c r="M5" s="66" t="s">
        <v>10</v>
      </c>
      <c r="N5" s="66" t="s">
        <v>11</v>
      </c>
      <c r="O5" s="81" t="s">
        <v>120</v>
      </c>
      <c r="P5" s="75" t="s">
        <v>12</v>
      </c>
      <c r="Q5" s="66" t="s">
        <v>48</v>
      </c>
      <c r="R5" s="85" t="s">
        <v>13</v>
      </c>
      <c r="S5" s="75" t="s">
        <v>9</v>
      </c>
      <c r="T5" s="85" t="s">
        <v>10</v>
      </c>
      <c r="U5" s="88" t="s">
        <v>141</v>
      </c>
      <c r="V5" s="64" t="s">
        <v>64</v>
      </c>
      <c r="W5" s="89" t="s">
        <v>96</v>
      </c>
      <c r="X5" s="65" t="s">
        <v>82</v>
      </c>
      <c r="Y5" s="65" t="s">
        <v>83</v>
      </c>
      <c r="Z5" s="63" t="s">
        <v>11</v>
      </c>
      <c r="AA5" s="88" t="s">
        <v>12</v>
      </c>
      <c r="AB5" s="65" t="s">
        <v>82</v>
      </c>
      <c r="AC5" s="63" t="s">
        <v>83</v>
      </c>
      <c r="AD5" s="88" t="s">
        <v>142</v>
      </c>
      <c r="AE5" s="124" t="s">
        <v>114</v>
      </c>
      <c r="AF5" s="62" t="s">
        <v>115</v>
      </c>
      <c r="AG5" s="65" t="s">
        <v>8</v>
      </c>
      <c r="AH5" s="65" t="s">
        <v>82</v>
      </c>
      <c r="AI5" s="65" t="s">
        <v>83</v>
      </c>
      <c r="AJ5" s="63" t="s">
        <v>11</v>
      </c>
      <c r="AK5" s="88" t="s">
        <v>142</v>
      </c>
      <c r="AL5" s="65" t="s">
        <v>8</v>
      </c>
      <c r="AM5" s="65" t="s">
        <v>82</v>
      </c>
      <c r="AN5" s="65" t="s">
        <v>83</v>
      </c>
      <c r="AO5" s="63" t="s">
        <v>11</v>
      </c>
      <c r="AP5" s="88" t="s">
        <v>12</v>
      </c>
      <c r="AQ5" s="65" t="s">
        <v>82</v>
      </c>
      <c r="AR5" s="63" t="s">
        <v>83</v>
      </c>
      <c r="AS5" s="88" t="s">
        <v>114</v>
      </c>
      <c r="AT5" s="63" t="s">
        <v>115</v>
      </c>
      <c r="AU5" s="206"/>
      <c r="AV5" s="208"/>
      <c r="AW5" s="210"/>
      <c r="AX5" s="212"/>
      <c r="AY5" s="198"/>
      <c r="AZ5" s="201"/>
    </row>
    <row r="6" spans="1:52" s="60" customFormat="1" ht="17.100000000000001" customHeight="1" x14ac:dyDescent="0.3">
      <c r="A6" s="69" t="s">
        <v>50</v>
      </c>
      <c r="B6" s="70" t="s">
        <v>121</v>
      </c>
      <c r="C6" s="71">
        <v>1</v>
      </c>
      <c r="D6" s="93" t="s">
        <v>52</v>
      </c>
      <c r="E6" s="42">
        <f>AX6</f>
        <v>30</v>
      </c>
      <c r="F6" s="110">
        <v>0</v>
      </c>
      <c r="G6" s="7"/>
      <c r="H6" s="7">
        <v>12</v>
      </c>
      <c r="I6" s="7">
        <v>1</v>
      </c>
      <c r="J6" s="117"/>
      <c r="K6" s="120"/>
      <c r="L6" s="20">
        <v>1</v>
      </c>
      <c r="M6" s="20">
        <v>1</v>
      </c>
      <c r="N6" s="123"/>
      <c r="O6" s="33"/>
      <c r="P6" s="8"/>
      <c r="Q6" s="1"/>
      <c r="R6" s="14"/>
      <c r="S6" s="23"/>
      <c r="T6" s="25"/>
      <c r="U6" s="39"/>
      <c r="V6" s="111"/>
      <c r="W6" s="114"/>
      <c r="X6" s="111"/>
      <c r="Y6" s="111"/>
      <c r="Z6" s="28"/>
      <c r="AA6" s="23"/>
      <c r="AB6" s="24"/>
      <c r="AC6" s="25"/>
      <c r="AD6" s="23"/>
      <c r="AE6" s="26"/>
      <c r="AF6" s="23"/>
      <c r="AG6" s="24"/>
      <c r="AH6" s="24"/>
      <c r="AI6" s="24"/>
      <c r="AJ6" s="25"/>
      <c r="AK6" s="23"/>
      <c r="AL6" s="24"/>
      <c r="AM6" s="24"/>
      <c r="AN6" s="24"/>
      <c r="AO6" s="25"/>
      <c r="AP6" s="23"/>
      <c r="AQ6" s="24"/>
      <c r="AR6" s="25"/>
      <c r="AS6" s="23"/>
      <c r="AT6" s="25"/>
      <c r="AU6" s="35">
        <f t="shared" ref="AU6:AU31" si="0">F6+G6+H6+I6+J6+U6</f>
        <v>13</v>
      </c>
      <c r="AV6" s="16">
        <f>L6+M6+N6+O6+T6+S6+Y6+Z6</f>
        <v>2</v>
      </c>
      <c r="AW6" s="16">
        <f t="shared" ref="AW6:AW49" si="1">AU6+AV6</f>
        <v>15</v>
      </c>
      <c r="AX6" s="36">
        <v>30</v>
      </c>
      <c r="AY6" s="125" t="str">
        <f>IF(E6=AU6," ","오류")</f>
        <v>오류</v>
      </c>
      <c r="AZ6" s="125">
        <f>IF(AY6="오류",(AU6-E6),"")</f>
        <v>-17</v>
      </c>
    </row>
    <row r="7" spans="1:52" s="60" customFormat="1" ht="17.100000000000001" customHeight="1" x14ac:dyDescent="0.3">
      <c r="A7" s="69" t="s">
        <v>50</v>
      </c>
      <c r="B7" s="70" t="s">
        <v>122</v>
      </c>
      <c r="C7" s="71">
        <v>2</v>
      </c>
      <c r="D7" s="94" t="s">
        <v>95</v>
      </c>
      <c r="E7" s="42">
        <f t="shared" ref="E7:E49" si="2">AX7</f>
        <v>40</v>
      </c>
      <c r="F7" s="110">
        <v>0</v>
      </c>
      <c r="G7" s="7">
        <v>0</v>
      </c>
      <c r="H7" s="7">
        <v>18</v>
      </c>
      <c r="I7" s="7">
        <v>1</v>
      </c>
      <c r="J7" s="117"/>
      <c r="K7" s="120"/>
      <c r="L7" s="20">
        <v>2</v>
      </c>
      <c r="M7" s="20">
        <v>2</v>
      </c>
      <c r="N7" s="49">
        <v>2</v>
      </c>
      <c r="O7" s="33"/>
      <c r="P7" s="8"/>
      <c r="Q7" s="1"/>
      <c r="R7" s="14"/>
      <c r="S7" s="23"/>
      <c r="T7" s="25"/>
      <c r="U7" s="39"/>
      <c r="V7" s="111"/>
      <c r="W7" s="114"/>
      <c r="X7" s="111"/>
      <c r="Y7" s="111"/>
      <c r="Z7" s="111"/>
      <c r="AA7" s="23"/>
      <c r="AB7" s="24"/>
      <c r="AC7" s="25"/>
      <c r="AD7" s="23"/>
      <c r="AE7" s="26"/>
      <c r="AF7" s="23"/>
      <c r="AG7" s="24"/>
      <c r="AH7" s="24"/>
      <c r="AI7" s="24"/>
      <c r="AJ7" s="25"/>
      <c r="AK7" s="23"/>
      <c r="AL7" s="24"/>
      <c r="AM7" s="24"/>
      <c r="AN7" s="24"/>
      <c r="AO7" s="25"/>
      <c r="AP7" s="23"/>
      <c r="AQ7" s="24"/>
      <c r="AR7" s="25"/>
      <c r="AS7" s="23"/>
      <c r="AT7" s="25"/>
      <c r="AU7" s="35">
        <f t="shared" si="0"/>
        <v>19</v>
      </c>
      <c r="AV7" s="16">
        <f>L7+M7+N7+O7+T7+S7+Y7+Z7</f>
        <v>6</v>
      </c>
      <c r="AW7" s="16">
        <f t="shared" si="1"/>
        <v>25</v>
      </c>
      <c r="AX7" s="36">
        <v>40</v>
      </c>
      <c r="AY7" s="125" t="str">
        <f t="shared" ref="AY7:AY49" si="3">IF(E7=AU7," ","오류")</f>
        <v>오류</v>
      </c>
      <c r="AZ7" s="125">
        <f t="shared" ref="AZ7:AZ49" si="4">IF(AY7="오류",(AU7-E7),"")</f>
        <v>-21</v>
      </c>
    </row>
    <row r="8" spans="1:52" s="60" customFormat="1" ht="17.100000000000001" customHeight="1" x14ac:dyDescent="0.3">
      <c r="A8" s="69" t="s">
        <v>50</v>
      </c>
      <c r="B8" s="70" t="s">
        <v>122</v>
      </c>
      <c r="C8" s="71">
        <v>3</v>
      </c>
      <c r="D8" s="94" t="s">
        <v>30</v>
      </c>
      <c r="E8" s="42">
        <f t="shared" si="2"/>
        <v>40</v>
      </c>
      <c r="F8" s="110">
        <v>0</v>
      </c>
      <c r="G8" s="7"/>
      <c r="H8" s="7">
        <v>12</v>
      </c>
      <c r="I8" s="7">
        <v>1</v>
      </c>
      <c r="J8" s="117"/>
      <c r="K8" s="120"/>
      <c r="L8" s="20">
        <v>2</v>
      </c>
      <c r="M8" s="20">
        <v>2</v>
      </c>
      <c r="N8" s="123"/>
      <c r="O8" s="33"/>
      <c r="P8" s="8"/>
      <c r="Q8" s="1"/>
      <c r="R8" s="14"/>
      <c r="S8" s="23"/>
      <c r="T8" s="25"/>
      <c r="U8" s="39"/>
      <c r="V8" s="111"/>
      <c r="W8" s="114"/>
      <c r="X8" s="111"/>
      <c r="Y8" s="111"/>
      <c r="Z8" s="29"/>
      <c r="AA8" s="23"/>
      <c r="AB8" s="24"/>
      <c r="AC8" s="25"/>
      <c r="AD8" s="23"/>
      <c r="AE8" s="26"/>
      <c r="AF8" s="23"/>
      <c r="AG8" s="24"/>
      <c r="AH8" s="24"/>
      <c r="AI8" s="24"/>
      <c r="AJ8" s="25"/>
      <c r="AK8" s="23"/>
      <c r="AL8" s="24"/>
      <c r="AM8" s="24"/>
      <c r="AN8" s="24"/>
      <c r="AO8" s="25"/>
      <c r="AP8" s="23"/>
      <c r="AQ8" s="24"/>
      <c r="AR8" s="25"/>
      <c r="AS8" s="23"/>
      <c r="AT8" s="25"/>
      <c r="AU8" s="35">
        <f t="shared" si="0"/>
        <v>13</v>
      </c>
      <c r="AV8" s="16">
        <f>L8+M8+N8+O8+T8+S8+Y8+Z8</f>
        <v>4</v>
      </c>
      <c r="AW8" s="16">
        <f t="shared" si="1"/>
        <v>17</v>
      </c>
      <c r="AX8" s="36">
        <v>40</v>
      </c>
      <c r="AY8" s="125" t="str">
        <f t="shared" si="3"/>
        <v>오류</v>
      </c>
      <c r="AZ8" s="125">
        <f t="shared" si="4"/>
        <v>-27</v>
      </c>
    </row>
    <row r="9" spans="1:52" s="60" customFormat="1" ht="17.100000000000001" customHeight="1" x14ac:dyDescent="0.3">
      <c r="A9" s="69" t="s">
        <v>50</v>
      </c>
      <c r="B9" s="70" t="s">
        <v>123</v>
      </c>
      <c r="C9" s="71">
        <v>4</v>
      </c>
      <c r="D9" s="94" t="s">
        <v>31</v>
      </c>
      <c r="E9" s="42">
        <f t="shared" si="2"/>
        <v>140</v>
      </c>
      <c r="F9" s="6"/>
      <c r="G9" s="7"/>
      <c r="H9" s="7">
        <v>42</v>
      </c>
      <c r="I9" s="7">
        <v>3</v>
      </c>
      <c r="J9" s="117"/>
      <c r="K9" s="120"/>
      <c r="L9" s="21">
        <v>4</v>
      </c>
      <c r="M9" s="20">
        <v>4</v>
      </c>
      <c r="N9" s="123"/>
      <c r="O9" s="33"/>
      <c r="P9" s="8"/>
      <c r="Q9" s="1"/>
      <c r="R9" s="14"/>
      <c r="S9" s="23"/>
      <c r="T9" s="25"/>
      <c r="U9" s="39"/>
      <c r="V9" s="111"/>
      <c r="W9" s="114"/>
      <c r="X9" s="111"/>
      <c r="Y9" s="111"/>
      <c r="Z9" s="29"/>
      <c r="AA9" s="23"/>
      <c r="AB9" s="24"/>
      <c r="AC9" s="25"/>
      <c r="AD9" s="23"/>
      <c r="AE9" s="26"/>
      <c r="AF9" s="23"/>
      <c r="AG9" s="24"/>
      <c r="AH9" s="24"/>
      <c r="AI9" s="24"/>
      <c r="AJ9" s="25"/>
      <c r="AK9" s="23"/>
      <c r="AL9" s="24"/>
      <c r="AM9" s="24"/>
      <c r="AN9" s="24"/>
      <c r="AO9" s="25"/>
      <c r="AP9" s="23"/>
      <c r="AQ9" s="24"/>
      <c r="AR9" s="25"/>
      <c r="AS9" s="23"/>
      <c r="AT9" s="25"/>
      <c r="AU9" s="35">
        <f t="shared" si="0"/>
        <v>45</v>
      </c>
      <c r="AV9" s="16">
        <f>L9+M9</f>
        <v>8</v>
      </c>
      <c r="AW9" s="16">
        <f t="shared" si="1"/>
        <v>53</v>
      </c>
      <c r="AX9" s="36">
        <v>140</v>
      </c>
      <c r="AY9" s="125" t="str">
        <f t="shared" si="3"/>
        <v>오류</v>
      </c>
      <c r="AZ9" s="125">
        <f t="shared" si="4"/>
        <v>-95</v>
      </c>
    </row>
    <row r="10" spans="1:52" s="60" customFormat="1" ht="17.100000000000001" customHeight="1" x14ac:dyDescent="0.3">
      <c r="A10" s="69" t="s">
        <v>50</v>
      </c>
      <c r="B10" s="70" t="s">
        <v>124</v>
      </c>
      <c r="C10" s="71">
        <v>5</v>
      </c>
      <c r="D10" s="94" t="s">
        <v>26</v>
      </c>
      <c r="E10" s="42">
        <f t="shared" si="2"/>
        <v>34</v>
      </c>
      <c r="F10" s="6"/>
      <c r="G10" s="7"/>
      <c r="H10" s="22"/>
      <c r="I10" s="22"/>
      <c r="J10" s="117"/>
      <c r="K10" s="120"/>
      <c r="L10" s="21" t="str">
        <f>TRUNC((AX10*0.05),0)&amp;"명이내"</f>
        <v>1명이내</v>
      </c>
      <c r="M10" s="21" t="str">
        <f>TRUNC((AX10*0.05),0)&amp;"명이내"</f>
        <v>1명이내</v>
      </c>
      <c r="N10" s="49">
        <v>3</v>
      </c>
      <c r="O10" s="33"/>
      <c r="P10" s="8"/>
      <c r="Q10" s="1"/>
      <c r="R10" s="14"/>
      <c r="S10" s="23"/>
      <c r="T10" s="25"/>
      <c r="U10" s="111"/>
      <c r="V10" s="24"/>
      <c r="W10" s="25"/>
      <c r="X10" s="111"/>
      <c r="Y10" s="111"/>
      <c r="Z10" s="111"/>
      <c r="AA10" s="23"/>
      <c r="AB10" s="24"/>
      <c r="AC10" s="25"/>
      <c r="AD10" s="23"/>
      <c r="AE10" s="26"/>
      <c r="AF10" s="23"/>
      <c r="AG10" s="24"/>
      <c r="AH10" s="24"/>
      <c r="AI10" s="24"/>
      <c r="AJ10" s="25"/>
      <c r="AK10" s="23"/>
      <c r="AL10" s="24"/>
      <c r="AM10" s="24"/>
      <c r="AN10" s="24"/>
      <c r="AO10" s="25"/>
      <c r="AP10" s="23"/>
      <c r="AQ10" s="24"/>
      <c r="AR10" s="25"/>
      <c r="AS10" s="23"/>
      <c r="AT10" s="25"/>
      <c r="AU10" s="35">
        <f t="shared" si="0"/>
        <v>0</v>
      </c>
      <c r="AV10" s="16">
        <v>3</v>
      </c>
      <c r="AW10" s="16">
        <f t="shared" si="1"/>
        <v>3</v>
      </c>
      <c r="AX10" s="36">
        <v>34</v>
      </c>
      <c r="AY10" s="125" t="str">
        <f t="shared" si="3"/>
        <v>오류</v>
      </c>
      <c r="AZ10" s="125">
        <f t="shared" si="4"/>
        <v>-34</v>
      </c>
    </row>
    <row r="11" spans="1:52" s="60" customFormat="1" ht="17.100000000000001" customHeight="1" x14ac:dyDescent="0.3">
      <c r="A11" s="69" t="s">
        <v>50</v>
      </c>
      <c r="B11" s="70" t="s">
        <v>124</v>
      </c>
      <c r="C11" s="71">
        <v>6</v>
      </c>
      <c r="D11" s="94" t="s">
        <v>125</v>
      </c>
      <c r="E11" s="42">
        <f t="shared" si="2"/>
        <v>35</v>
      </c>
      <c r="F11" s="6"/>
      <c r="G11" s="7"/>
      <c r="H11" s="22"/>
      <c r="I11" s="22"/>
      <c r="J11" s="117"/>
      <c r="K11" s="120"/>
      <c r="L11" s="21" t="str">
        <f>TRUNC((AX11*0.05),0)&amp;"명이내"</f>
        <v>1명이내</v>
      </c>
      <c r="M11" s="21" t="str">
        <f>TRUNC((AX11*0.05),0)&amp;"명이내"</f>
        <v>1명이내</v>
      </c>
      <c r="N11" s="49">
        <v>2</v>
      </c>
      <c r="O11" s="33"/>
      <c r="P11" s="8"/>
      <c r="Q11" s="1"/>
      <c r="R11" s="14"/>
      <c r="S11" s="23"/>
      <c r="T11" s="25"/>
      <c r="U11" s="111"/>
      <c r="V11" s="24"/>
      <c r="W11" s="25"/>
      <c r="X11" s="111"/>
      <c r="Y11" s="111"/>
      <c r="Z11" s="111"/>
      <c r="AA11" s="23"/>
      <c r="AB11" s="24"/>
      <c r="AC11" s="25"/>
      <c r="AD11" s="23"/>
      <c r="AE11" s="26"/>
      <c r="AF11" s="23"/>
      <c r="AG11" s="24"/>
      <c r="AH11" s="24"/>
      <c r="AI11" s="24"/>
      <c r="AJ11" s="25"/>
      <c r="AK11" s="23"/>
      <c r="AL11" s="24"/>
      <c r="AM11" s="24"/>
      <c r="AN11" s="24"/>
      <c r="AO11" s="25"/>
      <c r="AP11" s="23"/>
      <c r="AQ11" s="24"/>
      <c r="AR11" s="25"/>
      <c r="AS11" s="23"/>
      <c r="AT11" s="25"/>
      <c r="AU11" s="35">
        <f t="shared" si="0"/>
        <v>0</v>
      </c>
      <c r="AV11" s="16">
        <v>2</v>
      </c>
      <c r="AW11" s="16">
        <f t="shared" si="1"/>
        <v>2</v>
      </c>
      <c r="AX11" s="36">
        <v>35</v>
      </c>
      <c r="AY11" s="125" t="str">
        <f t="shared" si="3"/>
        <v>오류</v>
      </c>
      <c r="AZ11" s="125">
        <f t="shared" si="4"/>
        <v>-35</v>
      </c>
    </row>
    <row r="12" spans="1:52" s="60" customFormat="1" ht="17.100000000000001" customHeight="1" x14ac:dyDescent="0.3">
      <c r="A12" s="69" t="s">
        <v>50</v>
      </c>
      <c r="B12" s="70" t="s">
        <v>124</v>
      </c>
      <c r="C12" s="71">
        <v>7</v>
      </c>
      <c r="D12" s="94" t="s">
        <v>29</v>
      </c>
      <c r="E12" s="42">
        <f t="shared" si="2"/>
        <v>25</v>
      </c>
      <c r="F12" s="6"/>
      <c r="G12" s="7"/>
      <c r="H12" s="22"/>
      <c r="I12" s="22"/>
      <c r="J12" s="117"/>
      <c r="K12" s="120"/>
      <c r="L12" s="21" t="str">
        <f>TRUNC((AX12*0.05),0)&amp;"명이내"</f>
        <v>1명이내</v>
      </c>
      <c r="M12" s="21" t="str">
        <f>TRUNC((AX12*0.05),0)&amp;"명이내"</f>
        <v>1명이내</v>
      </c>
      <c r="N12" s="123"/>
      <c r="O12" s="33"/>
      <c r="P12" s="8"/>
      <c r="Q12" s="1"/>
      <c r="R12" s="14"/>
      <c r="S12" s="23"/>
      <c r="T12" s="25"/>
      <c r="U12" s="111"/>
      <c r="V12" s="24"/>
      <c r="W12" s="25"/>
      <c r="X12" s="111"/>
      <c r="Y12" s="111"/>
      <c r="Z12" s="30"/>
      <c r="AA12" s="23"/>
      <c r="AB12" s="24"/>
      <c r="AC12" s="25"/>
      <c r="AD12" s="23"/>
      <c r="AE12" s="26"/>
      <c r="AF12" s="23"/>
      <c r="AG12" s="24"/>
      <c r="AH12" s="24"/>
      <c r="AI12" s="24"/>
      <c r="AJ12" s="25"/>
      <c r="AK12" s="23"/>
      <c r="AL12" s="24"/>
      <c r="AM12" s="24"/>
      <c r="AN12" s="24"/>
      <c r="AO12" s="25"/>
      <c r="AP12" s="23"/>
      <c r="AQ12" s="24"/>
      <c r="AR12" s="25"/>
      <c r="AS12" s="23"/>
      <c r="AT12" s="25"/>
      <c r="AU12" s="35">
        <f t="shared" si="0"/>
        <v>0</v>
      </c>
      <c r="AV12" s="16">
        <f>O12+T12+U12+Y12+Z12</f>
        <v>0</v>
      </c>
      <c r="AW12" s="16">
        <f t="shared" si="1"/>
        <v>0</v>
      </c>
      <c r="AX12" s="36">
        <v>25</v>
      </c>
      <c r="AY12" s="125" t="str">
        <f t="shared" si="3"/>
        <v>오류</v>
      </c>
      <c r="AZ12" s="125">
        <f t="shared" si="4"/>
        <v>-25</v>
      </c>
    </row>
    <row r="13" spans="1:52" s="60" customFormat="1" ht="17.100000000000001" customHeight="1" x14ac:dyDescent="0.3">
      <c r="A13" s="69" t="s">
        <v>50</v>
      </c>
      <c r="B13" s="70" t="s">
        <v>124</v>
      </c>
      <c r="C13" s="71">
        <v>8</v>
      </c>
      <c r="D13" s="94" t="s">
        <v>28</v>
      </c>
      <c r="E13" s="42">
        <f t="shared" si="2"/>
        <v>25</v>
      </c>
      <c r="F13" s="6"/>
      <c r="G13" s="7"/>
      <c r="H13" s="22"/>
      <c r="I13" s="22"/>
      <c r="J13" s="117"/>
      <c r="K13" s="120"/>
      <c r="L13" s="21" t="str">
        <f>TRUNC((AX13*0.05),0)&amp;"명이내"</f>
        <v>1명이내</v>
      </c>
      <c r="M13" s="21" t="str">
        <f>TRUNC((AX13*0.05),0)&amp;"명이내"</f>
        <v>1명이내</v>
      </c>
      <c r="N13" s="123"/>
      <c r="O13" s="33"/>
      <c r="P13" s="8"/>
      <c r="Q13" s="1"/>
      <c r="R13" s="14"/>
      <c r="S13" s="23"/>
      <c r="T13" s="25"/>
      <c r="U13" s="111"/>
      <c r="V13" s="24"/>
      <c r="W13" s="25"/>
      <c r="X13" s="111"/>
      <c r="Y13" s="111"/>
      <c r="Z13" s="30"/>
      <c r="AA13" s="23"/>
      <c r="AB13" s="24"/>
      <c r="AC13" s="25"/>
      <c r="AD13" s="23"/>
      <c r="AE13" s="26"/>
      <c r="AF13" s="23"/>
      <c r="AG13" s="24"/>
      <c r="AH13" s="24"/>
      <c r="AI13" s="24"/>
      <c r="AJ13" s="25"/>
      <c r="AK13" s="23"/>
      <c r="AL13" s="24"/>
      <c r="AM13" s="24"/>
      <c r="AN13" s="24"/>
      <c r="AO13" s="25"/>
      <c r="AP13" s="23"/>
      <c r="AQ13" s="24"/>
      <c r="AR13" s="25"/>
      <c r="AS13" s="23"/>
      <c r="AT13" s="25"/>
      <c r="AU13" s="35">
        <f t="shared" si="0"/>
        <v>0</v>
      </c>
      <c r="AV13" s="16">
        <f>O13+T13+U13+Y13+Z13</f>
        <v>0</v>
      </c>
      <c r="AW13" s="16">
        <f t="shared" si="1"/>
        <v>0</v>
      </c>
      <c r="AX13" s="36">
        <v>25</v>
      </c>
      <c r="AY13" s="125" t="str">
        <f t="shared" si="3"/>
        <v>오류</v>
      </c>
      <c r="AZ13" s="125">
        <f t="shared" si="4"/>
        <v>-25</v>
      </c>
    </row>
    <row r="14" spans="1:52" s="60" customFormat="1" ht="17.100000000000001" customHeight="1" x14ac:dyDescent="0.3">
      <c r="A14" s="69" t="s">
        <v>50</v>
      </c>
      <c r="B14" s="70" t="s">
        <v>126</v>
      </c>
      <c r="C14" s="71">
        <v>9</v>
      </c>
      <c r="D14" s="95" t="s">
        <v>127</v>
      </c>
      <c r="E14" s="42">
        <f t="shared" si="2"/>
        <v>40</v>
      </c>
      <c r="F14" s="6"/>
      <c r="G14" s="7"/>
      <c r="H14" s="22"/>
      <c r="I14" s="22"/>
      <c r="J14" s="117"/>
      <c r="K14" s="120"/>
      <c r="L14" s="21" t="str">
        <f>TRUNC((AX14*0.1),0)&amp;"명이내"</f>
        <v>4명이내</v>
      </c>
      <c r="M14" s="21" t="str">
        <f>TRUNC((AX14*0.1),0)&amp;"명이내"</f>
        <v>4명이내</v>
      </c>
      <c r="N14" s="123"/>
      <c r="O14" s="33"/>
      <c r="P14" s="8"/>
      <c r="Q14" s="1"/>
      <c r="R14" s="14"/>
      <c r="S14" s="110"/>
      <c r="T14" s="117"/>
      <c r="U14" s="111"/>
      <c r="V14" s="24"/>
      <c r="W14" s="25"/>
      <c r="X14" s="111"/>
      <c r="Y14" s="111"/>
      <c r="Z14" s="30"/>
      <c r="AA14" s="32"/>
      <c r="AB14" s="27"/>
      <c r="AC14" s="112"/>
      <c r="AD14" s="32"/>
      <c r="AE14" s="115"/>
      <c r="AF14" s="32"/>
      <c r="AG14" s="27"/>
      <c r="AH14" s="27"/>
      <c r="AI14" s="27"/>
      <c r="AJ14" s="112"/>
      <c r="AK14" s="23"/>
      <c r="AL14" s="24"/>
      <c r="AM14" s="24"/>
      <c r="AN14" s="24"/>
      <c r="AO14" s="25"/>
      <c r="AP14" s="23"/>
      <c r="AQ14" s="24"/>
      <c r="AR14" s="25"/>
      <c r="AS14" s="23"/>
      <c r="AT14" s="25"/>
      <c r="AU14" s="35">
        <f t="shared" si="0"/>
        <v>0</v>
      </c>
      <c r="AV14" s="16">
        <f>O14+T14+U14+Y14+Z14</f>
        <v>0</v>
      </c>
      <c r="AW14" s="16">
        <f t="shared" si="1"/>
        <v>0</v>
      </c>
      <c r="AX14" s="36">
        <v>40</v>
      </c>
      <c r="AY14" s="125" t="str">
        <f t="shared" si="3"/>
        <v>오류</v>
      </c>
      <c r="AZ14" s="125">
        <f t="shared" si="4"/>
        <v>-40</v>
      </c>
    </row>
    <row r="15" spans="1:52" s="60" customFormat="1" ht="17.100000000000001" customHeight="1" x14ac:dyDescent="0.3">
      <c r="A15" s="69" t="s">
        <v>50</v>
      </c>
      <c r="B15" s="70" t="s">
        <v>126</v>
      </c>
      <c r="C15" s="71">
        <v>10</v>
      </c>
      <c r="D15" s="94" t="s">
        <v>45</v>
      </c>
      <c r="E15" s="42">
        <f t="shared" si="2"/>
        <v>40</v>
      </c>
      <c r="F15" s="6"/>
      <c r="G15" s="7"/>
      <c r="H15" s="22"/>
      <c r="I15" s="22"/>
      <c r="J15" s="117"/>
      <c r="K15" s="120"/>
      <c r="L15" s="20">
        <v>4</v>
      </c>
      <c r="M15" s="20">
        <v>4</v>
      </c>
      <c r="N15" s="123"/>
      <c r="O15" s="33"/>
      <c r="P15" s="8"/>
      <c r="Q15" s="1"/>
      <c r="R15" s="14"/>
      <c r="S15" s="23"/>
      <c r="T15" s="25"/>
      <c r="U15" s="111"/>
      <c r="V15" s="111"/>
      <c r="W15" s="25"/>
      <c r="X15" s="111"/>
      <c r="Y15" s="111"/>
      <c r="Z15" s="30"/>
      <c r="AA15" s="23"/>
      <c r="AB15" s="24"/>
      <c r="AC15" s="25"/>
      <c r="AD15" s="23"/>
      <c r="AE15" s="26"/>
      <c r="AF15" s="23"/>
      <c r="AG15" s="24"/>
      <c r="AH15" s="24"/>
      <c r="AI15" s="24"/>
      <c r="AJ15" s="25"/>
      <c r="AK15" s="23"/>
      <c r="AL15" s="24"/>
      <c r="AM15" s="24"/>
      <c r="AN15" s="24"/>
      <c r="AO15" s="25"/>
      <c r="AP15" s="23"/>
      <c r="AQ15" s="24"/>
      <c r="AR15" s="25"/>
      <c r="AS15" s="23"/>
      <c r="AT15" s="25"/>
      <c r="AU15" s="35">
        <f t="shared" si="0"/>
        <v>0</v>
      </c>
      <c r="AV15" s="16">
        <f>L15+M15</f>
        <v>8</v>
      </c>
      <c r="AW15" s="16">
        <f t="shared" si="1"/>
        <v>8</v>
      </c>
      <c r="AX15" s="36">
        <v>40</v>
      </c>
      <c r="AY15" s="125" t="str">
        <f t="shared" si="3"/>
        <v>오류</v>
      </c>
      <c r="AZ15" s="125">
        <f t="shared" si="4"/>
        <v>-40</v>
      </c>
    </row>
    <row r="16" spans="1:52" s="60" customFormat="1" ht="17.100000000000001" customHeight="1" x14ac:dyDescent="0.3">
      <c r="A16" s="69" t="s">
        <v>50</v>
      </c>
      <c r="B16" s="70" t="s">
        <v>126</v>
      </c>
      <c r="C16" s="71">
        <v>11</v>
      </c>
      <c r="D16" s="94" t="s">
        <v>15</v>
      </c>
      <c r="E16" s="42">
        <f t="shared" si="2"/>
        <v>30</v>
      </c>
      <c r="F16" s="6"/>
      <c r="G16" s="7"/>
      <c r="H16" s="22"/>
      <c r="I16" s="22"/>
      <c r="J16" s="117"/>
      <c r="K16" s="120"/>
      <c r="L16" s="21" t="str">
        <f>TRUNC((AX16*0.05),0)&amp;"명이내"</f>
        <v>1명이내</v>
      </c>
      <c r="M16" s="21" t="str">
        <f>TRUNC((AX16*0.05),0)&amp;"명이내"</f>
        <v>1명이내</v>
      </c>
      <c r="N16" s="123"/>
      <c r="O16" s="33"/>
      <c r="P16" s="8"/>
      <c r="Q16" s="1"/>
      <c r="R16" s="14"/>
      <c r="S16" s="23"/>
      <c r="T16" s="25"/>
      <c r="U16" s="111"/>
      <c r="V16" s="24"/>
      <c r="W16" s="25"/>
      <c r="X16" s="111"/>
      <c r="Y16" s="111"/>
      <c r="Z16" s="30"/>
      <c r="AA16" s="23"/>
      <c r="AB16" s="24"/>
      <c r="AC16" s="25"/>
      <c r="AD16" s="23"/>
      <c r="AE16" s="26"/>
      <c r="AF16" s="23"/>
      <c r="AG16" s="24"/>
      <c r="AH16" s="24"/>
      <c r="AI16" s="24"/>
      <c r="AJ16" s="25"/>
      <c r="AK16" s="23"/>
      <c r="AL16" s="24"/>
      <c r="AM16" s="24"/>
      <c r="AN16" s="24"/>
      <c r="AO16" s="25"/>
      <c r="AP16" s="23"/>
      <c r="AQ16" s="24"/>
      <c r="AR16" s="25"/>
      <c r="AS16" s="23"/>
      <c r="AT16" s="25"/>
      <c r="AU16" s="35">
        <f t="shared" si="0"/>
        <v>0</v>
      </c>
      <c r="AV16" s="16">
        <f>O16+T16+U16+Y16+Z16</f>
        <v>0</v>
      </c>
      <c r="AW16" s="16">
        <f t="shared" si="1"/>
        <v>0</v>
      </c>
      <c r="AX16" s="36">
        <v>30</v>
      </c>
      <c r="AY16" s="125" t="str">
        <f t="shared" si="3"/>
        <v>오류</v>
      </c>
      <c r="AZ16" s="125">
        <f t="shared" si="4"/>
        <v>-30</v>
      </c>
    </row>
    <row r="17" spans="1:52" s="60" customFormat="1" ht="17.100000000000001" customHeight="1" x14ac:dyDescent="0.3">
      <c r="A17" s="69" t="s">
        <v>50</v>
      </c>
      <c r="B17" s="70" t="s">
        <v>126</v>
      </c>
      <c r="C17" s="71">
        <v>12</v>
      </c>
      <c r="D17" s="94" t="s">
        <v>68</v>
      </c>
      <c r="E17" s="42">
        <f t="shared" si="2"/>
        <v>30</v>
      </c>
      <c r="F17" s="6"/>
      <c r="G17" s="7"/>
      <c r="H17" s="22"/>
      <c r="I17" s="22"/>
      <c r="J17" s="117"/>
      <c r="K17" s="120"/>
      <c r="L17" s="21" t="str">
        <f t="shared" ref="L17:L31" si="5">TRUNC((AX17*0.1),0)&amp;"명이내"</f>
        <v>3명이내</v>
      </c>
      <c r="M17" s="21" t="str">
        <f t="shared" ref="M17:M31" si="6">TRUNC((AX17*0.1),0)&amp;"명이내"</f>
        <v>3명이내</v>
      </c>
      <c r="N17" s="49">
        <v>3</v>
      </c>
      <c r="O17" s="33"/>
      <c r="P17" s="8"/>
      <c r="Q17" s="1"/>
      <c r="R17" s="14"/>
      <c r="S17" s="23"/>
      <c r="T17" s="25"/>
      <c r="U17" s="111"/>
      <c r="V17" s="24"/>
      <c r="W17" s="25"/>
      <c r="X17" s="111"/>
      <c r="Y17" s="111"/>
      <c r="Z17" s="111"/>
      <c r="AA17" s="23"/>
      <c r="AB17" s="24"/>
      <c r="AC17" s="25"/>
      <c r="AD17" s="23"/>
      <c r="AE17" s="26"/>
      <c r="AF17" s="23"/>
      <c r="AG17" s="24"/>
      <c r="AH17" s="24"/>
      <c r="AI17" s="24"/>
      <c r="AJ17" s="25"/>
      <c r="AK17" s="23"/>
      <c r="AL17" s="24"/>
      <c r="AM17" s="24"/>
      <c r="AN17" s="24"/>
      <c r="AO17" s="25"/>
      <c r="AP17" s="23"/>
      <c r="AQ17" s="24"/>
      <c r="AR17" s="25"/>
      <c r="AS17" s="23"/>
      <c r="AT17" s="25"/>
      <c r="AU17" s="35">
        <f t="shared" si="0"/>
        <v>0</v>
      </c>
      <c r="AV17" s="16">
        <f>N17</f>
        <v>3</v>
      </c>
      <c r="AW17" s="16">
        <f t="shared" si="1"/>
        <v>3</v>
      </c>
      <c r="AX17" s="36">
        <v>30</v>
      </c>
      <c r="AY17" s="125" t="str">
        <f t="shared" si="3"/>
        <v>오류</v>
      </c>
      <c r="AZ17" s="125">
        <f t="shared" si="4"/>
        <v>-30</v>
      </c>
    </row>
    <row r="18" spans="1:52" s="60" customFormat="1" ht="17.100000000000001" customHeight="1" x14ac:dyDescent="0.3">
      <c r="A18" s="69" t="s">
        <v>50</v>
      </c>
      <c r="B18" s="70" t="s">
        <v>126</v>
      </c>
      <c r="C18" s="71">
        <v>13</v>
      </c>
      <c r="D18" s="94" t="s">
        <v>81</v>
      </c>
      <c r="E18" s="42">
        <f t="shared" si="2"/>
        <v>40</v>
      </c>
      <c r="F18" s="6"/>
      <c r="G18" s="7"/>
      <c r="H18" s="22"/>
      <c r="I18" s="22"/>
      <c r="J18" s="117"/>
      <c r="K18" s="120"/>
      <c r="L18" s="21" t="str">
        <f t="shared" si="5"/>
        <v>4명이내</v>
      </c>
      <c r="M18" s="21" t="str">
        <f t="shared" si="6"/>
        <v>4명이내</v>
      </c>
      <c r="N18" s="123"/>
      <c r="O18" s="33"/>
      <c r="P18" s="8"/>
      <c r="Q18" s="1"/>
      <c r="R18" s="14"/>
      <c r="S18" s="23"/>
      <c r="T18" s="25"/>
      <c r="U18" s="111"/>
      <c r="V18" s="24"/>
      <c r="W18" s="25"/>
      <c r="X18" s="111"/>
      <c r="Y18" s="111"/>
      <c r="Z18" s="30"/>
      <c r="AA18" s="23"/>
      <c r="AB18" s="24"/>
      <c r="AC18" s="25"/>
      <c r="AD18" s="23"/>
      <c r="AE18" s="26"/>
      <c r="AF18" s="23"/>
      <c r="AG18" s="24"/>
      <c r="AH18" s="24"/>
      <c r="AI18" s="24"/>
      <c r="AJ18" s="25"/>
      <c r="AK18" s="23"/>
      <c r="AL18" s="24"/>
      <c r="AM18" s="24"/>
      <c r="AN18" s="24"/>
      <c r="AO18" s="25"/>
      <c r="AP18" s="23"/>
      <c r="AQ18" s="24"/>
      <c r="AR18" s="25"/>
      <c r="AS18" s="23"/>
      <c r="AT18" s="25"/>
      <c r="AU18" s="35">
        <f t="shared" si="0"/>
        <v>0</v>
      </c>
      <c r="AV18" s="16">
        <f t="shared" ref="AV18:AV31" si="7">O18+T18+U18+Y18+Z18</f>
        <v>0</v>
      </c>
      <c r="AW18" s="16">
        <f t="shared" si="1"/>
        <v>0</v>
      </c>
      <c r="AX18" s="36">
        <v>40</v>
      </c>
      <c r="AY18" s="125" t="str">
        <f t="shared" si="3"/>
        <v>오류</v>
      </c>
      <c r="AZ18" s="125">
        <f t="shared" si="4"/>
        <v>-40</v>
      </c>
    </row>
    <row r="19" spans="1:52" s="60" customFormat="1" ht="17.100000000000001" customHeight="1" x14ac:dyDescent="0.3">
      <c r="A19" s="69" t="s">
        <v>50</v>
      </c>
      <c r="B19" s="70" t="s">
        <v>126</v>
      </c>
      <c r="C19" s="71">
        <v>14</v>
      </c>
      <c r="D19" s="94" t="s">
        <v>17</v>
      </c>
      <c r="E19" s="42">
        <f t="shared" si="2"/>
        <v>35</v>
      </c>
      <c r="F19" s="6"/>
      <c r="G19" s="7"/>
      <c r="H19" s="22"/>
      <c r="I19" s="22"/>
      <c r="J19" s="117"/>
      <c r="K19" s="120"/>
      <c r="L19" s="21" t="str">
        <f t="shared" si="5"/>
        <v>3명이내</v>
      </c>
      <c r="M19" s="21" t="str">
        <f t="shared" si="6"/>
        <v>3명이내</v>
      </c>
      <c r="N19" s="123"/>
      <c r="O19" s="33"/>
      <c r="P19" s="8"/>
      <c r="Q19" s="1"/>
      <c r="R19" s="14"/>
      <c r="S19" s="23"/>
      <c r="T19" s="25"/>
      <c r="U19" s="111"/>
      <c r="V19" s="24"/>
      <c r="W19" s="25"/>
      <c r="X19" s="111"/>
      <c r="Y19" s="111"/>
      <c r="Z19" s="31"/>
      <c r="AA19" s="23"/>
      <c r="AB19" s="24"/>
      <c r="AC19" s="25"/>
      <c r="AD19" s="23"/>
      <c r="AE19" s="26"/>
      <c r="AF19" s="23"/>
      <c r="AG19" s="24"/>
      <c r="AH19" s="24"/>
      <c r="AI19" s="24"/>
      <c r="AJ19" s="25"/>
      <c r="AK19" s="23"/>
      <c r="AL19" s="24"/>
      <c r="AM19" s="24"/>
      <c r="AN19" s="24"/>
      <c r="AO19" s="25"/>
      <c r="AP19" s="23"/>
      <c r="AQ19" s="24"/>
      <c r="AR19" s="25"/>
      <c r="AS19" s="23"/>
      <c r="AT19" s="25"/>
      <c r="AU19" s="35">
        <f t="shared" si="0"/>
        <v>0</v>
      </c>
      <c r="AV19" s="16">
        <f t="shared" si="7"/>
        <v>0</v>
      </c>
      <c r="AW19" s="16">
        <f t="shared" si="1"/>
        <v>0</v>
      </c>
      <c r="AX19" s="36">
        <v>35</v>
      </c>
      <c r="AY19" s="125" t="str">
        <f t="shared" si="3"/>
        <v>오류</v>
      </c>
      <c r="AZ19" s="125">
        <f t="shared" si="4"/>
        <v>-35</v>
      </c>
    </row>
    <row r="20" spans="1:52" s="60" customFormat="1" ht="17.100000000000001" customHeight="1" x14ac:dyDescent="0.3">
      <c r="A20" s="69" t="s">
        <v>50</v>
      </c>
      <c r="B20" s="70" t="s">
        <v>126</v>
      </c>
      <c r="C20" s="71">
        <v>15</v>
      </c>
      <c r="D20" s="94" t="s">
        <v>16</v>
      </c>
      <c r="E20" s="42">
        <f t="shared" si="2"/>
        <v>10</v>
      </c>
      <c r="F20" s="6"/>
      <c r="G20" s="7"/>
      <c r="H20" s="22"/>
      <c r="I20" s="22"/>
      <c r="J20" s="117"/>
      <c r="K20" s="120"/>
      <c r="L20" s="21" t="str">
        <f t="shared" si="5"/>
        <v>1명이내</v>
      </c>
      <c r="M20" s="21" t="str">
        <f t="shared" si="6"/>
        <v>1명이내</v>
      </c>
      <c r="N20" s="123"/>
      <c r="O20" s="33"/>
      <c r="P20" s="8"/>
      <c r="Q20" s="1"/>
      <c r="R20" s="14"/>
      <c r="S20" s="23"/>
      <c r="T20" s="25"/>
      <c r="U20" s="111"/>
      <c r="V20" s="24"/>
      <c r="W20" s="25"/>
      <c r="X20" s="111"/>
      <c r="Y20" s="111"/>
      <c r="Z20" s="30"/>
      <c r="AA20" s="23"/>
      <c r="AB20" s="24"/>
      <c r="AC20" s="25"/>
      <c r="AD20" s="23"/>
      <c r="AE20" s="26"/>
      <c r="AF20" s="23"/>
      <c r="AG20" s="24"/>
      <c r="AH20" s="24"/>
      <c r="AI20" s="24"/>
      <c r="AJ20" s="25"/>
      <c r="AK20" s="23"/>
      <c r="AL20" s="24"/>
      <c r="AM20" s="24"/>
      <c r="AN20" s="24"/>
      <c r="AO20" s="25"/>
      <c r="AP20" s="23"/>
      <c r="AQ20" s="24"/>
      <c r="AR20" s="25"/>
      <c r="AS20" s="23"/>
      <c r="AT20" s="25"/>
      <c r="AU20" s="35">
        <f t="shared" si="0"/>
        <v>0</v>
      </c>
      <c r="AV20" s="16">
        <f t="shared" si="7"/>
        <v>0</v>
      </c>
      <c r="AW20" s="16">
        <f t="shared" si="1"/>
        <v>0</v>
      </c>
      <c r="AX20" s="36">
        <v>10</v>
      </c>
      <c r="AY20" s="125" t="str">
        <f t="shared" si="3"/>
        <v>오류</v>
      </c>
      <c r="AZ20" s="125">
        <f t="shared" si="4"/>
        <v>-10</v>
      </c>
    </row>
    <row r="21" spans="1:52" s="60" customFormat="1" ht="17.100000000000001" customHeight="1" x14ac:dyDescent="0.3">
      <c r="A21" s="69" t="s">
        <v>50</v>
      </c>
      <c r="B21" s="70" t="s">
        <v>126</v>
      </c>
      <c r="C21" s="71">
        <v>16</v>
      </c>
      <c r="D21" s="94" t="s">
        <v>19</v>
      </c>
      <c r="E21" s="42">
        <f t="shared" si="2"/>
        <v>25</v>
      </c>
      <c r="F21" s="6"/>
      <c r="G21" s="7"/>
      <c r="H21" s="22"/>
      <c r="I21" s="22"/>
      <c r="J21" s="117"/>
      <c r="K21" s="98" t="str">
        <f>TRUNC((AX21*0.1),0)&amp;"명이내"</f>
        <v>2명이내</v>
      </c>
      <c r="L21" s="21" t="str">
        <f t="shared" si="5"/>
        <v>2명이내</v>
      </c>
      <c r="M21" s="21" t="str">
        <f t="shared" si="6"/>
        <v>2명이내</v>
      </c>
      <c r="N21" s="123"/>
      <c r="O21" s="33"/>
      <c r="P21" s="8"/>
      <c r="Q21" s="1"/>
      <c r="R21" s="14"/>
      <c r="S21" s="23"/>
      <c r="T21" s="25"/>
      <c r="U21" s="111"/>
      <c r="V21" s="24"/>
      <c r="W21" s="25"/>
      <c r="X21" s="111"/>
      <c r="Y21" s="111"/>
      <c r="Z21" s="31"/>
      <c r="AA21" s="23"/>
      <c r="AB21" s="24"/>
      <c r="AC21" s="25"/>
      <c r="AD21" s="23"/>
      <c r="AE21" s="26"/>
      <c r="AF21" s="23"/>
      <c r="AG21" s="24"/>
      <c r="AH21" s="24"/>
      <c r="AI21" s="24"/>
      <c r="AJ21" s="25"/>
      <c r="AK21" s="23"/>
      <c r="AL21" s="24"/>
      <c r="AM21" s="24"/>
      <c r="AN21" s="24"/>
      <c r="AO21" s="25"/>
      <c r="AP21" s="23"/>
      <c r="AQ21" s="24"/>
      <c r="AR21" s="25"/>
      <c r="AS21" s="23"/>
      <c r="AT21" s="25"/>
      <c r="AU21" s="35">
        <f t="shared" si="0"/>
        <v>0</v>
      </c>
      <c r="AV21" s="16">
        <f t="shared" si="7"/>
        <v>0</v>
      </c>
      <c r="AW21" s="16">
        <f t="shared" si="1"/>
        <v>0</v>
      </c>
      <c r="AX21" s="36">
        <v>25</v>
      </c>
      <c r="AY21" s="125" t="str">
        <f t="shared" si="3"/>
        <v>오류</v>
      </c>
      <c r="AZ21" s="125">
        <f t="shared" si="4"/>
        <v>-25</v>
      </c>
    </row>
    <row r="22" spans="1:52" s="60" customFormat="1" ht="17.100000000000001" customHeight="1" x14ac:dyDescent="0.3">
      <c r="A22" s="69" t="s">
        <v>50</v>
      </c>
      <c r="B22" s="70" t="s">
        <v>126</v>
      </c>
      <c r="C22" s="71">
        <v>17</v>
      </c>
      <c r="D22" s="94" t="s">
        <v>80</v>
      </c>
      <c r="E22" s="42">
        <f t="shared" si="2"/>
        <v>40</v>
      </c>
      <c r="F22" s="6"/>
      <c r="G22" s="7"/>
      <c r="H22" s="22"/>
      <c r="I22" s="22"/>
      <c r="J22" s="117"/>
      <c r="K22" s="120"/>
      <c r="L22" s="21" t="str">
        <f t="shared" si="5"/>
        <v>4명이내</v>
      </c>
      <c r="M22" s="21" t="str">
        <f t="shared" si="6"/>
        <v>4명이내</v>
      </c>
      <c r="N22" s="123"/>
      <c r="O22" s="33"/>
      <c r="P22" s="8"/>
      <c r="Q22" s="1"/>
      <c r="R22" s="14"/>
      <c r="S22" s="23"/>
      <c r="T22" s="25"/>
      <c r="U22" s="111"/>
      <c r="V22" s="24"/>
      <c r="W22" s="25"/>
      <c r="X22" s="111"/>
      <c r="Y22" s="111"/>
      <c r="Z22" s="30"/>
      <c r="AA22" s="23"/>
      <c r="AB22" s="24"/>
      <c r="AC22" s="25"/>
      <c r="AD22" s="23"/>
      <c r="AE22" s="26"/>
      <c r="AF22" s="23"/>
      <c r="AG22" s="24"/>
      <c r="AH22" s="24"/>
      <c r="AI22" s="24"/>
      <c r="AJ22" s="25"/>
      <c r="AK22" s="23"/>
      <c r="AL22" s="24"/>
      <c r="AM22" s="24"/>
      <c r="AN22" s="24"/>
      <c r="AO22" s="25"/>
      <c r="AP22" s="23"/>
      <c r="AQ22" s="24"/>
      <c r="AR22" s="25"/>
      <c r="AS22" s="23"/>
      <c r="AT22" s="25"/>
      <c r="AU22" s="35">
        <f t="shared" si="0"/>
        <v>0</v>
      </c>
      <c r="AV22" s="16">
        <f t="shared" si="7"/>
        <v>0</v>
      </c>
      <c r="AW22" s="16">
        <f t="shared" si="1"/>
        <v>0</v>
      </c>
      <c r="AX22" s="36">
        <v>40</v>
      </c>
      <c r="AY22" s="125" t="str">
        <f t="shared" si="3"/>
        <v>오류</v>
      </c>
      <c r="AZ22" s="125">
        <f t="shared" si="4"/>
        <v>-40</v>
      </c>
    </row>
    <row r="23" spans="1:52" s="60" customFormat="1" ht="17.100000000000001" customHeight="1" x14ac:dyDescent="0.3">
      <c r="A23" s="69" t="s">
        <v>50</v>
      </c>
      <c r="B23" s="70" t="s">
        <v>126</v>
      </c>
      <c r="C23" s="71">
        <v>18</v>
      </c>
      <c r="D23" s="94" t="s">
        <v>43</v>
      </c>
      <c r="E23" s="42">
        <f t="shared" si="2"/>
        <v>50</v>
      </c>
      <c r="F23" s="6"/>
      <c r="G23" s="7"/>
      <c r="H23" s="22"/>
      <c r="I23" s="22"/>
      <c r="J23" s="117"/>
      <c r="K23" s="98" t="str">
        <f>TRUNC((AX23*0.1),0)&amp;"명이내"</f>
        <v>5명이내</v>
      </c>
      <c r="L23" s="21" t="str">
        <f t="shared" si="5"/>
        <v>5명이내</v>
      </c>
      <c r="M23" s="21" t="str">
        <f t="shared" si="6"/>
        <v>5명이내</v>
      </c>
      <c r="N23" s="123"/>
      <c r="O23" s="33"/>
      <c r="P23" s="8"/>
      <c r="Q23" s="1"/>
      <c r="R23" s="14"/>
      <c r="S23" s="23"/>
      <c r="T23" s="25"/>
      <c r="U23" s="111"/>
      <c r="V23" s="24"/>
      <c r="W23" s="25"/>
      <c r="X23" s="111"/>
      <c r="Y23" s="111"/>
      <c r="Z23" s="30"/>
      <c r="AA23" s="23"/>
      <c r="AB23" s="24"/>
      <c r="AC23" s="25"/>
      <c r="AD23" s="23"/>
      <c r="AE23" s="26"/>
      <c r="AF23" s="23"/>
      <c r="AG23" s="24"/>
      <c r="AH23" s="24"/>
      <c r="AI23" s="24"/>
      <c r="AJ23" s="25"/>
      <c r="AK23" s="23"/>
      <c r="AL23" s="24"/>
      <c r="AM23" s="24"/>
      <c r="AN23" s="24"/>
      <c r="AO23" s="25"/>
      <c r="AP23" s="23"/>
      <c r="AQ23" s="24"/>
      <c r="AR23" s="25"/>
      <c r="AS23" s="23"/>
      <c r="AT23" s="25"/>
      <c r="AU23" s="35">
        <f t="shared" si="0"/>
        <v>0</v>
      </c>
      <c r="AV23" s="16">
        <f t="shared" si="7"/>
        <v>0</v>
      </c>
      <c r="AW23" s="16">
        <f t="shared" si="1"/>
        <v>0</v>
      </c>
      <c r="AX23" s="36">
        <v>50</v>
      </c>
      <c r="AY23" s="125" t="str">
        <f t="shared" si="3"/>
        <v>오류</v>
      </c>
      <c r="AZ23" s="125">
        <f t="shared" si="4"/>
        <v>-50</v>
      </c>
    </row>
    <row r="24" spans="1:52" s="60" customFormat="1" ht="17.100000000000001" customHeight="1" x14ac:dyDescent="0.3">
      <c r="A24" s="69" t="s">
        <v>50</v>
      </c>
      <c r="B24" s="70" t="s">
        <v>128</v>
      </c>
      <c r="C24" s="71">
        <v>19</v>
      </c>
      <c r="D24" s="94" t="s">
        <v>20</v>
      </c>
      <c r="E24" s="42">
        <f t="shared" si="2"/>
        <v>45</v>
      </c>
      <c r="F24" s="6"/>
      <c r="G24" s="7"/>
      <c r="H24" s="22"/>
      <c r="I24" s="22"/>
      <c r="J24" s="117"/>
      <c r="K24" s="120"/>
      <c r="L24" s="21" t="str">
        <f t="shared" si="5"/>
        <v>4명이내</v>
      </c>
      <c r="M24" s="21" t="str">
        <f t="shared" si="6"/>
        <v>4명이내</v>
      </c>
      <c r="N24" s="123"/>
      <c r="O24" s="33"/>
      <c r="P24" s="8"/>
      <c r="Q24" s="1"/>
      <c r="R24" s="14"/>
      <c r="S24" s="23"/>
      <c r="T24" s="25"/>
      <c r="U24" s="111"/>
      <c r="V24" s="24"/>
      <c r="W24" s="25"/>
      <c r="X24" s="111"/>
      <c r="Y24" s="111"/>
      <c r="Z24" s="30"/>
      <c r="AA24" s="23"/>
      <c r="AB24" s="24"/>
      <c r="AC24" s="25"/>
      <c r="AD24" s="23"/>
      <c r="AE24" s="26"/>
      <c r="AF24" s="23"/>
      <c r="AG24" s="24"/>
      <c r="AH24" s="24"/>
      <c r="AI24" s="24"/>
      <c r="AJ24" s="25"/>
      <c r="AK24" s="23"/>
      <c r="AL24" s="24"/>
      <c r="AM24" s="24"/>
      <c r="AN24" s="24"/>
      <c r="AO24" s="25"/>
      <c r="AP24" s="23"/>
      <c r="AQ24" s="24"/>
      <c r="AR24" s="25"/>
      <c r="AS24" s="23"/>
      <c r="AT24" s="25"/>
      <c r="AU24" s="35">
        <f t="shared" si="0"/>
        <v>0</v>
      </c>
      <c r="AV24" s="16">
        <f t="shared" si="7"/>
        <v>0</v>
      </c>
      <c r="AW24" s="16">
        <f t="shared" si="1"/>
        <v>0</v>
      </c>
      <c r="AX24" s="36">
        <v>45</v>
      </c>
      <c r="AY24" s="125" t="str">
        <f t="shared" si="3"/>
        <v>오류</v>
      </c>
      <c r="AZ24" s="125">
        <f t="shared" si="4"/>
        <v>-45</v>
      </c>
    </row>
    <row r="25" spans="1:52" s="60" customFormat="1" ht="17.100000000000001" customHeight="1" x14ac:dyDescent="0.3">
      <c r="A25" s="69" t="s">
        <v>50</v>
      </c>
      <c r="B25" s="70" t="s">
        <v>128</v>
      </c>
      <c r="C25" s="71">
        <v>20</v>
      </c>
      <c r="D25" s="94" t="s">
        <v>102</v>
      </c>
      <c r="E25" s="42">
        <f t="shared" si="2"/>
        <v>20</v>
      </c>
      <c r="F25" s="6"/>
      <c r="G25" s="7"/>
      <c r="H25" s="22"/>
      <c r="I25" s="22"/>
      <c r="J25" s="117"/>
      <c r="K25" s="120"/>
      <c r="L25" s="21" t="str">
        <f t="shared" si="5"/>
        <v>2명이내</v>
      </c>
      <c r="M25" s="21" t="str">
        <f t="shared" si="6"/>
        <v>2명이내</v>
      </c>
      <c r="N25" s="123"/>
      <c r="O25" s="33"/>
      <c r="P25" s="8"/>
      <c r="Q25" s="1"/>
      <c r="R25" s="14"/>
      <c r="S25" s="23"/>
      <c r="T25" s="25"/>
      <c r="U25" s="111"/>
      <c r="V25" s="24"/>
      <c r="W25" s="25"/>
      <c r="X25" s="111"/>
      <c r="Y25" s="111"/>
      <c r="Z25" s="30"/>
      <c r="AA25" s="23"/>
      <c r="AB25" s="24"/>
      <c r="AC25" s="25"/>
      <c r="AD25" s="23"/>
      <c r="AE25" s="26"/>
      <c r="AF25" s="23"/>
      <c r="AG25" s="24"/>
      <c r="AH25" s="24"/>
      <c r="AI25" s="24"/>
      <c r="AJ25" s="25"/>
      <c r="AK25" s="23"/>
      <c r="AL25" s="24"/>
      <c r="AM25" s="24"/>
      <c r="AN25" s="24"/>
      <c r="AO25" s="25"/>
      <c r="AP25" s="23"/>
      <c r="AQ25" s="24"/>
      <c r="AR25" s="25"/>
      <c r="AS25" s="23"/>
      <c r="AT25" s="25"/>
      <c r="AU25" s="35">
        <f t="shared" si="0"/>
        <v>0</v>
      </c>
      <c r="AV25" s="16">
        <f t="shared" si="7"/>
        <v>0</v>
      </c>
      <c r="AW25" s="16">
        <f t="shared" si="1"/>
        <v>0</v>
      </c>
      <c r="AX25" s="36">
        <v>20</v>
      </c>
      <c r="AY25" s="125" t="str">
        <f t="shared" si="3"/>
        <v>오류</v>
      </c>
      <c r="AZ25" s="125">
        <f t="shared" si="4"/>
        <v>-20</v>
      </c>
    </row>
    <row r="26" spans="1:52" s="60" customFormat="1" ht="17.100000000000001" customHeight="1" x14ac:dyDescent="0.3">
      <c r="A26" s="69" t="s">
        <v>50</v>
      </c>
      <c r="B26" s="70" t="s">
        <v>128</v>
      </c>
      <c r="C26" s="71">
        <v>21</v>
      </c>
      <c r="D26" s="94" t="s">
        <v>71</v>
      </c>
      <c r="E26" s="42">
        <f t="shared" si="2"/>
        <v>20</v>
      </c>
      <c r="F26" s="6"/>
      <c r="G26" s="7"/>
      <c r="H26" s="22"/>
      <c r="I26" s="22"/>
      <c r="J26" s="117"/>
      <c r="K26" s="120"/>
      <c r="L26" s="21" t="str">
        <f t="shared" si="5"/>
        <v>2명이내</v>
      </c>
      <c r="M26" s="21" t="str">
        <f t="shared" si="6"/>
        <v>2명이내</v>
      </c>
      <c r="N26" s="123"/>
      <c r="O26" s="33"/>
      <c r="P26" s="8"/>
      <c r="Q26" s="1"/>
      <c r="R26" s="14"/>
      <c r="S26" s="23"/>
      <c r="T26" s="25"/>
      <c r="U26" s="111"/>
      <c r="V26" s="24"/>
      <c r="W26" s="25"/>
      <c r="X26" s="111"/>
      <c r="Y26" s="111"/>
      <c r="Z26" s="30"/>
      <c r="AA26" s="23"/>
      <c r="AB26" s="24"/>
      <c r="AC26" s="25"/>
      <c r="AD26" s="23"/>
      <c r="AE26" s="26"/>
      <c r="AF26" s="23"/>
      <c r="AG26" s="24"/>
      <c r="AH26" s="24"/>
      <c r="AI26" s="24"/>
      <c r="AJ26" s="25"/>
      <c r="AK26" s="23"/>
      <c r="AL26" s="24"/>
      <c r="AM26" s="24"/>
      <c r="AN26" s="24"/>
      <c r="AO26" s="25"/>
      <c r="AP26" s="23"/>
      <c r="AQ26" s="24"/>
      <c r="AR26" s="25"/>
      <c r="AS26" s="23"/>
      <c r="AT26" s="25"/>
      <c r="AU26" s="35">
        <f t="shared" si="0"/>
        <v>0</v>
      </c>
      <c r="AV26" s="16">
        <f t="shared" si="7"/>
        <v>0</v>
      </c>
      <c r="AW26" s="16">
        <f t="shared" si="1"/>
        <v>0</v>
      </c>
      <c r="AX26" s="36">
        <v>20</v>
      </c>
      <c r="AY26" s="125" t="str">
        <f t="shared" si="3"/>
        <v>오류</v>
      </c>
      <c r="AZ26" s="125">
        <f t="shared" si="4"/>
        <v>-20</v>
      </c>
    </row>
    <row r="27" spans="1:52" s="60" customFormat="1" ht="17.100000000000001" customHeight="1" x14ac:dyDescent="0.3">
      <c r="A27" s="69" t="s">
        <v>50</v>
      </c>
      <c r="B27" s="70" t="s">
        <v>128</v>
      </c>
      <c r="C27" s="71">
        <v>22</v>
      </c>
      <c r="D27" s="94" t="s">
        <v>21</v>
      </c>
      <c r="E27" s="42">
        <f t="shared" si="2"/>
        <v>25</v>
      </c>
      <c r="F27" s="6"/>
      <c r="G27" s="7"/>
      <c r="H27" s="22"/>
      <c r="I27" s="22"/>
      <c r="J27" s="117"/>
      <c r="K27" s="98" t="str">
        <f>TRUNC((AX27*0.1),0)&amp;"명이내"</f>
        <v>2명이내</v>
      </c>
      <c r="L27" s="21" t="str">
        <f t="shared" si="5"/>
        <v>2명이내</v>
      </c>
      <c r="M27" s="21" t="str">
        <f t="shared" si="6"/>
        <v>2명이내</v>
      </c>
      <c r="N27" s="123"/>
      <c r="O27" s="33"/>
      <c r="P27" s="8"/>
      <c r="Q27" s="1"/>
      <c r="R27" s="14"/>
      <c r="S27" s="23"/>
      <c r="T27" s="25"/>
      <c r="U27" s="111"/>
      <c r="V27" s="24"/>
      <c r="W27" s="25"/>
      <c r="X27" s="111"/>
      <c r="Y27" s="111"/>
      <c r="Z27" s="30"/>
      <c r="AA27" s="23"/>
      <c r="AB27" s="24"/>
      <c r="AC27" s="25"/>
      <c r="AD27" s="23"/>
      <c r="AE27" s="26"/>
      <c r="AF27" s="23"/>
      <c r="AG27" s="24"/>
      <c r="AH27" s="24"/>
      <c r="AI27" s="24"/>
      <c r="AJ27" s="25"/>
      <c r="AK27" s="23"/>
      <c r="AL27" s="24"/>
      <c r="AM27" s="24"/>
      <c r="AN27" s="24"/>
      <c r="AO27" s="25"/>
      <c r="AP27" s="23"/>
      <c r="AQ27" s="24"/>
      <c r="AR27" s="25"/>
      <c r="AS27" s="23"/>
      <c r="AT27" s="25"/>
      <c r="AU27" s="35">
        <f t="shared" si="0"/>
        <v>0</v>
      </c>
      <c r="AV27" s="16">
        <f t="shared" si="7"/>
        <v>0</v>
      </c>
      <c r="AW27" s="16">
        <f t="shared" si="1"/>
        <v>0</v>
      </c>
      <c r="AX27" s="36">
        <v>25</v>
      </c>
      <c r="AY27" s="125" t="str">
        <f t="shared" si="3"/>
        <v>오류</v>
      </c>
      <c r="AZ27" s="125">
        <f t="shared" si="4"/>
        <v>-25</v>
      </c>
    </row>
    <row r="28" spans="1:52" s="60" customFormat="1" ht="17.100000000000001" customHeight="1" x14ac:dyDescent="0.3">
      <c r="A28" s="69" t="s">
        <v>50</v>
      </c>
      <c r="B28" s="70" t="s">
        <v>129</v>
      </c>
      <c r="C28" s="71">
        <v>23</v>
      </c>
      <c r="D28" s="94" t="s">
        <v>67</v>
      </c>
      <c r="E28" s="42">
        <f t="shared" si="2"/>
        <v>25</v>
      </c>
      <c r="F28" s="6"/>
      <c r="G28" s="7"/>
      <c r="H28" s="22"/>
      <c r="I28" s="22"/>
      <c r="J28" s="117"/>
      <c r="K28" s="98" t="str">
        <f>TRUNC((AX28*0.1),0)&amp;"명이내"</f>
        <v>2명이내</v>
      </c>
      <c r="L28" s="21" t="str">
        <f t="shared" si="5"/>
        <v>2명이내</v>
      </c>
      <c r="M28" s="21" t="str">
        <f t="shared" si="6"/>
        <v>2명이내</v>
      </c>
      <c r="N28" s="123"/>
      <c r="O28" s="33"/>
      <c r="P28" s="8"/>
      <c r="Q28" s="1"/>
      <c r="R28" s="14"/>
      <c r="S28" s="23"/>
      <c r="T28" s="25"/>
      <c r="U28" s="111"/>
      <c r="V28" s="24"/>
      <c r="W28" s="25"/>
      <c r="X28" s="111"/>
      <c r="Y28" s="111"/>
      <c r="Z28" s="30"/>
      <c r="AA28" s="23"/>
      <c r="AB28" s="24"/>
      <c r="AC28" s="25"/>
      <c r="AD28" s="23"/>
      <c r="AE28" s="26"/>
      <c r="AF28" s="23"/>
      <c r="AG28" s="24"/>
      <c r="AH28" s="24"/>
      <c r="AI28" s="24"/>
      <c r="AJ28" s="25"/>
      <c r="AK28" s="23"/>
      <c r="AL28" s="24"/>
      <c r="AM28" s="24"/>
      <c r="AN28" s="24"/>
      <c r="AO28" s="25"/>
      <c r="AP28" s="23"/>
      <c r="AQ28" s="24"/>
      <c r="AR28" s="25"/>
      <c r="AS28" s="23"/>
      <c r="AT28" s="25"/>
      <c r="AU28" s="35">
        <f t="shared" si="0"/>
        <v>0</v>
      </c>
      <c r="AV28" s="16">
        <f t="shared" si="7"/>
        <v>0</v>
      </c>
      <c r="AW28" s="16">
        <f t="shared" si="1"/>
        <v>0</v>
      </c>
      <c r="AX28" s="36">
        <v>25</v>
      </c>
      <c r="AY28" s="125" t="str">
        <f t="shared" si="3"/>
        <v>오류</v>
      </c>
      <c r="AZ28" s="125">
        <f t="shared" si="4"/>
        <v>-25</v>
      </c>
    </row>
    <row r="29" spans="1:52" s="60" customFormat="1" ht="17.100000000000001" customHeight="1" x14ac:dyDescent="0.3">
      <c r="A29" s="69" t="s">
        <v>50</v>
      </c>
      <c r="B29" s="70" t="s">
        <v>129</v>
      </c>
      <c r="C29" s="71">
        <v>24</v>
      </c>
      <c r="D29" s="94" t="s">
        <v>22</v>
      </c>
      <c r="E29" s="42">
        <f t="shared" si="2"/>
        <v>20</v>
      </c>
      <c r="F29" s="6"/>
      <c r="G29" s="7"/>
      <c r="H29" s="22"/>
      <c r="I29" s="22"/>
      <c r="J29" s="117"/>
      <c r="K29" s="98" t="str">
        <f>TRUNC((AX29*0.1),0)&amp;"명이내"</f>
        <v>2명이내</v>
      </c>
      <c r="L29" s="21" t="str">
        <f t="shared" si="5"/>
        <v>2명이내</v>
      </c>
      <c r="M29" s="21" t="str">
        <f t="shared" si="6"/>
        <v>2명이내</v>
      </c>
      <c r="N29" s="123"/>
      <c r="O29" s="33"/>
      <c r="P29" s="8"/>
      <c r="Q29" s="1"/>
      <c r="R29" s="14"/>
      <c r="S29" s="23"/>
      <c r="T29" s="25"/>
      <c r="U29" s="111"/>
      <c r="V29" s="24"/>
      <c r="W29" s="25"/>
      <c r="X29" s="111"/>
      <c r="Y29" s="111"/>
      <c r="Z29" s="30"/>
      <c r="AA29" s="23"/>
      <c r="AB29" s="24"/>
      <c r="AC29" s="25"/>
      <c r="AD29" s="23"/>
      <c r="AE29" s="26"/>
      <c r="AF29" s="23"/>
      <c r="AG29" s="24"/>
      <c r="AH29" s="24"/>
      <c r="AI29" s="24"/>
      <c r="AJ29" s="25"/>
      <c r="AK29" s="23"/>
      <c r="AL29" s="24"/>
      <c r="AM29" s="24"/>
      <c r="AN29" s="24"/>
      <c r="AO29" s="25"/>
      <c r="AP29" s="23"/>
      <c r="AQ29" s="24"/>
      <c r="AR29" s="25"/>
      <c r="AS29" s="23"/>
      <c r="AT29" s="25"/>
      <c r="AU29" s="35">
        <f t="shared" si="0"/>
        <v>0</v>
      </c>
      <c r="AV29" s="16">
        <f t="shared" si="7"/>
        <v>0</v>
      </c>
      <c r="AW29" s="16">
        <f t="shared" si="1"/>
        <v>0</v>
      </c>
      <c r="AX29" s="36">
        <v>20</v>
      </c>
      <c r="AY29" s="125" t="str">
        <f t="shared" si="3"/>
        <v>오류</v>
      </c>
      <c r="AZ29" s="125">
        <f t="shared" si="4"/>
        <v>-20</v>
      </c>
    </row>
    <row r="30" spans="1:52" s="60" customFormat="1" ht="17.100000000000001" customHeight="1" x14ac:dyDescent="0.3">
      <c r="A30" s="69" t="s">
        <v>50</v>
      </c>
      <c r="B30" s="70" t="s">
        <v>130</v>
      </c>
      <c r="C30" s="71">
        <v>25</v>
      </c>
      <c r="D30" s="94" t="s">
        <v>103</v>
      </c>
      <c r="E30" s="42">
        <f t="shared" si="2"/>
        <v>25</v>
      </c>
      <c r="F30" s="6"/>
      <c r="G30" s="7"/>
      <c r="H30" s="22"/>
      <c r="I30" s="22"/>
      <c r="J30" s="117"/>
      <c r="K30" s="120"/>
      <c r="L30" s="21" t="str">
        <f t="shared" si="5"/>
        <v>2명이내</v>
      </c>
      <c r="M30" s="21" t="str">
        <f t="shared" si="6"/>
        <v>2명이내</v>
      </c>
      <c r="N30" s="123"/>
      <c r="O30" s="33"/>
      <c r="P30" s="8"/>
      <c r="Q30" s="1"/>
      <c r="R30" s="14"/>
      <c r="S30" s="23"/>
      <c r="T30" s="25"/>
      <c r="U30" s="111"/>
      <c r="V30" s="24"/>
      <c r="W30" s="25"/>
      <c r="X30" s="111"/>
      <c r="Y30" s="111"/>
      <c r="Z30" s="30"/>
      <c r="AA30" s="32"/>
      <c r="AB30" s="27"/>
      <c r="AC30" s="112"/>
      <c r="AD30" s="32"/>
      <c r="AE30" s="115"/>
      <c r="AF30" s="32"/>
      <c r="AG30" s="27"/>
      <c r="AH30" s="27"/>
      <c r="AI30" s="27"/>
      <c r="AJ30" s="112"/>
      <c r="AK30" s="23"/>
      <c r="AL30" s="24"/>
      <c r="AM30" s="24"/>
      <c r="AN30" s="24"/>
      <c r="AO30" s="25"/>
      <c r="AP30" s="23"/>
      <c r="AQ30" s="24"/>
      <c r="AR30" s="25"/>
      <c r="AS30" s="23"/>
      <c r="AT30" s="25"/>
      <c r="AU30" s="35">
        <f t="shared" si="0"/>
        <v>0</v>
      </c>
      <c r="AV30" s="16">
        <f t="shared" si="7"/>
        <v>0</v>
      </c>
      <c r="AW30" s="16">
        <f t="shared" si="1"/>
        <v>0</v>
      </c>
      <c r="AX30" s="36">
        <v>25</v>
      </c>
      <c r="AY30" s="125" t="str">
        <f t="shared" si="3"/>
        <v>오류</v>
      </c>
      <c r="AZ30" s="125">
        <f t="shared" si="4"/>
        <v>-25</v>
      </c>
    </row>
    <row r="31" spans="1:52" s="60" customFormat="1" ht="17.100000000000001" customHeight="1" x14ac:dyDescent="0.3">
      <c r="A31" s="69" t="s">
        <v>50</v>
      </c>
      <c r="B31" s="70" t="s">
        <v>130</v>
      </c>
      <c r="C31" s="71">
        <v>26</v>
      </c>
      <c r="D31" s="94" t="s">
        <v>66</v>
      </c>
      <c r="E31" s="42">
        <f t="shared" si="2"/>
        <v>35</v>
      </c>
      <c r="F31" s="6"/>
      <c r="G31" s="7"/>
      <c r="H31" s="22"/>
      <c r="I31" s="22"/>
      <c r="J31" s="117"/>
      <c r="K31" s="98" t="str">
        <f>TRUNC((AX31*0.1),0)&amp;"명이내"</f>
        <v>3명이내</v>
      </c>
      <c r="L31" s="21" t="str">
        <f t="shared" si="5"/>
        <v>3명이내</v>
      </c>
      <c r="M31" s="21" t="str">
        <f t="shared" si="6"/>
        <v>3명이내</v>
      </c>
      <c r="N31" s="119"/>
      <c r="O31" s="121"/>
      <c r="P31" s="6"/>
      <c r="Q31" s="7"/>
      <c r="R31" s="14"/>
      <c r="S31" s="23"/>
      <c r="T31" s="25"/>
      <c r="U31" s="111"/>
      <c r="V31" s="24"/>
      <c r="W31" s="25"/>
      <c r="X31" s="111"/>
      <c r="Y31" s="111"/>
      <c r="Z31" s="30"/>
      <c r="AA31" s="23"/>
      <c r="AB31" s="24"/>
      <c r="AC31" s="25"/>
      <c r="AD31" s="23"/>
      <c r="AE31" s="26"/>
      <c r="AF31" s="23"/>
      <c r="AG31" s="24"/>
      <c r="AH31" s="24"/>
      <c r="AI31" s="24"/>
      <c r="AJ31" s="25"/>
      <c r="AK31" s="23"/>
      <c r="AL31" s="24"/>
      <c r="AM31" s="24"/>
      <c r="AN31" s="24"/>
      <c r="AO31" s="25"/>
      <c r="AP31" s="23"/>
      <c r="AQ31" s="24"/>
      <c r="AR31" s="25"/>
      <c r="AS31" s="23"/>
      <c r="AT31" s="25"/>
      <c r="AU31" s="35">
        <f t="shared" si="0"/>
        <v>0</v>
      </c>
      <c r="AV31" s="16">
        <f t="shared" si="7"/>
        <v>0</v>
      </c>
      <c r="AW31" s="16">
        <f t="shared" si="1"/>
        <v>0</v>
      </c>
      <c r="AX31" s="36">
        <v>35</v>
      </c>
      <c r="AY31" s="125" t="str">
        <f t="shared" si="3"/>
        <v>오류</v>
      </c>
      <c r="AZ31" s="125">
        <f t="shared" si="4"/>
        <v>-35</v>
      </c>
    </row>
    <row r="32" spans="1:52" s="60" customFormat="1" ht="17.100000000000001" customHeight="1" x14ac:dyDescent="0.3">
      <c r="A32" s="69" t="s">
        <v>50</v>
      </c>
      <c r="B32" s="70" t="s">
        <v>131</v>
      </c>
      <c r="C32" s="71">
        <v>27</v>
      </c>
      <c r="D32" s="94" t="s">
        <v>84</v>
      </c>
      <c r="E32" s="42">
        <f t="shared" si="2"/>
        <v>60</v>
      </c>
      <c r="F32" s="6"/>
      <c r="G32" s="7"/>
      <c r="H32" s="22"/>
      <c r="I32" s="22"/>
      <c r="J32" s="117"/>
      <c r="K32" s="120"/>
      <c r="L32" s="122"/>
      <c r="M32" s="122"/>
      <c r="N32" s="119"/>
      <c r="O32" s="121"/>
      <c r="P32" s="44"/>
      <c r="Q32" s="13"/>
      <c r="R32" s="43"/>
      <c r="S32" s="6">
        <v>3</v>
      </c>
      <c r="T32" s="17">
        <v>3</v>
      </c>
      <c r="U32" s="23"/>
      <c r="V32" s="24"/>
      <c r="W32" s="25"/>
      <c r="X32" s="24"/>
      <c r="Y32" s="24"/>
      <c r="Z32" s="30"/>
      <c r="AA32" s="113"/>
      <c r="AB32" s="111"/>
      <c r="AC32" s="114"/>
      <c r="AD32" s="32"/>
      <c r="AE32" s="115"/>
      <c r="AF32" s="32"/>
      <c r="AG32" s="27"/>
      <c r="AH32" s="27"/>
      <c r="AI32" s="27"/>
      <c r="AJ32" s="112"/>
      <c r="AK32" s="23"/>
      <c r="AL32" s="24"/>
      <c r="AM32" s="24"/>
      <c r="AN32" s="24"/>
      <c r="AO32" s="25"/>
      <c r="AP32" s="23"/>
      <c r="AQ32" s="24"/>
      <c r="AR32" s="25"/>
      <c r="AS32" s="23"/>
      <c r="AT32" s="25"/>
      <c r="AU32" s="35">
        <f>P32+Q32+R32</f>
        <v>0</v>
      </c>
      <c r="AV32" s="16">
        <f>O32+S32+T32</f>
        <v>6</v>
      </c>
      <c r="AW32" s="16">
        <f t="shared" si="1"/>
        <v>6</v>
      </c>
      <c r="AX32" s="36">
        <v>60</v>
      </c>
      <c r="AY32" s="125" t="str">
        <f t="shared" si="3"/>
        <v>오류</v>
      </c>
      <c r="AZ32" s="125">
        <f t="shared" si="4"/>
        <v>-60</v>
      </c>
    </row>
    <row r="33" spans="1:52" s="60" customFormat="1" ht="17.100000000000001" customHeight="1" x14ac:dyDescent="0.3">
      <c r="A33" s="69" t="s">
        <v>50</v>
      </c>
      <c r="B33" s="70" t="s">
        <v>131</v>
      </c>
      <c r="C33" s="71">
        <v>28</v>
      </c>
      <c r="D33" s="94" t="s">
        <v>24</v>
      </c>
      <c r="E33" s="42">
        <f t="shared" si="2"/>
        <v>70</v>
      </c>
      <c r="F33" s="6"/>
      <c r="G33" s="7"/>
      <c r="H33" s="22"/>
      <c r="I33" s="22"/>
      <c r="J33" s="117"/>
      <c r="K33" s="120"/>
      <c r="L33" s="122"/>
      <c r="M33" s="122"/>
      <c r="N33" s="119"/>
      <c r="O33" s="121"/>
      <c r="P33" s="44"/>
      <c r="Q33" s="13"/>
      <c r="R33" s="43"/>
      <c r="S33" s="6">
        <v>3</v>
      </c>
      <c r="T33" s="17">
        <v>3</v>
      </c>
      <c r="U33" s="111"/>
      <c r="V33" s="24"/>
      <c r="W33" s="25"/>
      <c r="X33" s="24"/>
      <c r="Y33" s="24"/>
      <c r="Z33" s="30"/>
      <c r="AA33" s="113"/>
      <c r="AB33" s="111"/>
      <c r="AC33" s="114"/>
      <c r="AD33" s="32"/>
      <c r="AE33" s="115"/>
      <c r="AF33" s="32"/>
      <c r="AG33" s="27"/>
      <c r="AH33" s="27"/>
      <c r="AI33" s="27"/>
      <c r="AJ33" s="112"/>
      <c r="AK33" s="23"/>
      <c r="AL33" s="24"/>
      <c r="AM33" s="24"/>
      <c r="AN33" s="24"/>
      <c r="AO33" s="25"/>
      <c r="AP33" s="23"/>
      <c r="AQ33" s="24"/>
      <c r="AR33" s="25"/>
      <c r="AS33" s="23"/>
      <c r="AT33" s="25"/>
      <c r="AU33" s="35">
        <f>P33+R33+Q33+F33</f>
        <v>0</v>
      </c>
      <c r="AV33" s="16">
        <f>O33+S33+T33</f>
        <v>6</v>
      </c>
      <c r="AW33" s="16">
        <f t="shared" si="1"/>
        <v>6</v>
      </c>
      <c r="AX33" s="36">
        <v>70</v>
      </c>
      <c r="AY33" s="125" t="str">
        <f t="shared" si="3"/>
        <v>오류</v>
      </c>
      <c r="AZ33" s="125">
        <f t="shared" si="4"/>
        <v>-70</v>
      </c>
    </row>
    <row r="34" spans="1:52" s="60" customFormat="1" ht="17.100000000000001" customHeight="1" x14ac:dyDescent="0.3">
      <c r="A34" s="69" t="s">
        <v>50</v>
      </c>
      <c r="B34" s="70" t="s">
        <v>131</v>
      </c>
      <c r="C34" s="71">
        <v>29</v>
      </c>
      <c r="D34" s="95" t="s">
        <v>25</v>
      </c>
      <c r="E34" s="42">
        <f t="shared" si="2"/>
        <v>58</v>
      </c>
      <c r="F34" s="6"/>
      <c r="G34" s="7"/>
      <c r="H34" s="22"/>
      <c r="I34" s="22"/>
      <c r="J34" s="117"/>
      <c r="K34" s="120"/>
      <c r="L34" s="122"/>
      <c r="M34" s="122"/>
      <c r="N34" s="119"/>
      <c r="O34" s="121"/>
      <c r="P34" s="44">
        <v>37</v>
      </c>
      <c r="Q34" s="13">
        <v>13</v>
      </c>
      <c r="R34" s="43">
        <v>8</v>
      </c>
      <c r="S34" s="6">
        <v>3</v>
      </c>
      <c r="T34" s="17">
        <v>3</v>
      </c>
      <c r="U34" s="23"/>
      <c r="V34" s="24"/>
      <c r="W34" s="25"/>
      <c r="X34" s="24"/>
      <c r="Y34" s="24"/>
      <c r="Z34" s="25"/>
      <c r="AA34" s="113"/>
      <c r="AB34" s="111"/>
      <c r="AC34" s="114"/>
      <c r="AD34" s="32"/>
      <c r="AE34" s="115"/>
      <c r="AF34" s="32"/>
      <c r="AG34" s="27"/>
      <c r="AH34" s="27"/>
      <c r="AI34" s="27"/>
      <c r="AJ34" s="112"/>
      <c r="AK34" s="23"/>
      <c r="AL34" s="24"/>
      <c r="AM34" s="24"/>
      <c r="AN34" s="24"/>
      <c r="AO34" s="25"/>
      <c r="AP34" s="23"/>
      <c r="AQ34" s="24"/>
      <c r="AR34" s="25"/>
      <c r="AS34" s="23"/>
      <c r="AT34" s="25"/>
      <c r="AU34" s="35">
        <f>P34+Q34+R34</f>
        <v>58</v>
      </c>
      <c r="AV34" s="16">
        <f>O34+S34+T34</f>
        <v>6</v>
      </c>
      <c r="AW34" s="16">
        <f t="shared" si="1"/>
        <v>64</v>
      </c>
      <c r="AX34" s="36">
        <v>58</v>
      </c>
      <c r="AY34" s="125" t="str">
        <f t="shared" si="3"/>
        <v xml:space="preserve"> </v>
      </c>
      <c r="AZ34" s="125" t="str">
        <f t="shared" si="4"/>
        <v/>
      </c>
    </row>
    <row r="35" spans="1:52" s="60" customFormat="1" ht="17.100000000000001" customHeight="1" x14ac:dyDescent="0.3">
      <c r="A35" s="69" t="s">
        <v>50</v>
      </c>
      <c r="B35" s="70" t="s">
        <v>132</v>
      </c>
      <c r="C35" s="71">
        <v>30</v>
      </c>
      <c r="D35" s="95" t="s">
        <v>133</v>
      </c>
      <c r="E35" s="42">
        <f t="shared" si="2"/>
        <v>10</v>
      </c>
      <c r="F35" s="110"/>
      <c r="G35" s="22"/>
      <c r="H35" s="22"/>
      <c r="I35" s="22"/>
      <c r="J35" s="17">
        <v>10</v>
      </c>
      <c r="K35" s="120"/>
      <c r="L35" s="122"/>
      <c r="M35" s="122"/>
      <c r="N35" s="119"/>
      <c r="O35" s="97">
        <v>20</v>
      </c>
      <c r="P35" s="6"/>
      <c r="Q35" s="7"/>
      <c r="R35" s="14"/>
      <c r="S35" s="110"/>
      <c r="T35" s="117"/>
      <c r="U35" s="23"/>
      <c r="V35" s="24"/>
      <c r="W35" s="25"/>
      <c r="X35" s="24"/>
      <c r="Y35" s="24"/>
      <c r="Z35" s="25"/>
      <c r="AA35" s="32"/>
      <c r="AB35" s="27"/>
      <c r="AC35" s="112"/>
      <c r="AD35" s="113"/>
      <c r="AE35" s="116"/>
      <c r="AF35" s="113"/>
      <c r="AG35" s="111"/>
      <c r="AH35" s="111"/>
      <c r="AI35" s="111"/>
      <c r="AJ35" s="114"/>
      <c r="AK35" s="23"/>
      <c r="AL35" s="24"/>
      <c r="AM35" s="24"/>
      <c r="AN35" s="24"/>
      <c r="AO35" s="25"/>
      <c r="AP35" s="23"/>
      <c r="AQ35" s="24"/>
      <c r="AR35" s="25"/>
      <c r="AS35" s="23"/>
      <c r="AT35" s="25"/>
      <c r="AU35" s="35">
        <f t="shared" ref="AU35:AU46" si="8">F35+G35+H35+I35+J35+U35</f>
        <v>10</v>
      </c>
      <c r="AV35" s="16">
        <f>O35+S35+T35</f>
        <v>20</v>
      </c>
      <c r="AW35" s="16">
        <f t="shared" si="1"/>
        <v>30</v>
      </c>
      <c r="AX35" s="36">
        <v>10</v>
      </c>
      <c r="AY35" s="125" t="str">
        <f t="shared" si="3"/>
        <v xml:space="preserve"> </v>
      </c>
      <c r="AZ35" s="125" t="str">
        <f t="shared" si="4"/>
        <v/>
      </c>
    </row>
    <row r="36" spans="1:52" s="60" customFormat="1" ht="17.100000000000001" customHeight="1" x14ac:dyDescent="0.3">
      <c r="A36" s="69" t="s">
        <v>50</v>
      </c>
      <c r="B36" s="70" t="s">
        <v>132</v>
      </c>
      <c r="C36" s="71">
        <v>31</v>
      </c>
      <c r="D36" s="95" t="s">
        <v>134</v>
      </c>
      <c r="E36" s="42">
        <f t="shared" si="2"/>
        <v>10</v>
      </c>
      <c r="F36" s="110"/>
      <c r="G36" s="22"/>
      <c r="H36" s="22"/>
      <c r="I36" s="22"/>
      <c r="J36" s="17">
        <v>10</v>
      </c>
      <c r="K36" s="120"/>
      <c r="L36" s="122"/>
      <c r="M36" s="122"/>
      <c r="N36" s="119"/>
      <c r="O36" s="97">
        <v>20</v>
      </c>
      <c r="P36" s="6"/>
      <c r="Q36" s="7"/>
      <c r="R36" s="14"/>
      <c r="S36" s="23"/>
      <c r="T36" s="25"/>
      <c r="U36" s="23">
        <v>0</v>
      </c>
      <c r="V36" s="24"/>
      <c r="W36" s="25"/>
      <c r="X36" s="24"/>
      <c r="Y36" s="24"/>
      <c r="Z36" s="25"/>
      <c r="AA36" s="23"/>
      <c r="AB36" s="24"/>
      <c r="AC36" s="25"/>
      <c r="AD36" s="113"/>
      <c r="AE36" s="116"/>
      <c r="AF36" s="113"/>
      <c r="AG36" s="111"/>
      <c r="AH36" s="111"/>
      <c r="AI36" s="111"/>
      <c r="AJ36" s="114"/>
      <c r="AK36" s="32"/>
      <c r="AL36" s="27"/>
      <c r="AM36" s="27"/>
      <c r="AN36" s="27"/>
      <c r="AO36" s="112"/>
      <c r="AP36" s="32"/>
      <c r="AQ36" s="27"/>
      <c r="AR36" s="112"/>
      <c r="AS36" s="32"/>
      <c r="AT36" s="112"/>
      <c r="AU36" s="35">
        <f t="shared" si="8"/>
        <v>10</v>
      </c>
      <c r="AV36" s="16">
        <f>O36+S36+T36</f>
        <v>20</v>
      </c>
      <c r="AW36" s="16">
        <f t="shared" si="1"/>
        <v>30</v>
      </c>
      <c r="AX36" s="36">
        <v>10</v>
      </c>
      <c r="AY36" s="125" t="str">
        <f t="shared" si="3"/>
        <v xml:space="preserve"> </v>
      </c>
      <c r="AZ36" s="125" t="str">
        <f t="shared" si="4"/>
        <v/>
      </c>
    </row>
    <row r="37" spans="1:52" s="60" customFormat="1" ht="17.100000000000001" customHeight="1" x14ac:dyDescent="0.3">
      <c r="A37" s="69" t="s">
        <v>51</v>
      </c>
      <c r="B37" s="70" t="s">
        <v>128</v>
      </c>
      <c r="C37" s="71">
        <v>32</v>
      </c>
      <c r="D37" s="95" t="s">
        <v>33</v>
      </c>
      <c r="E37" s="42">
        <f t="shared" si="2"/>
        <v>30</v>
      </c>
      <c r="F37" s="6"/>
      <c r="G37" s="7"/>
      <c r="H37" s="22"/>
      <c r="I37" s="22"/>
      <c r="J37" s="117"/>
      <c r="K37" s="120"/>
      <c r="L37" s="21" t="str">
        <f t="shared" ref="L37:L46" si="9">TRUNC((AX37*0.1),0)&amp;"명이내"</f>
        <v>3명이내</v>
      </c>
      <c r="M37" s="21" t="str">
        <f t="shared" ref="M37:M46" si="10">TRUNC((AX37*0.1),0)&amp;"명이내"</f>
        <v>3명이내</v>
      </c>
      <c r="N37" s="119"/>
      <c r="O37" s="121"/>
      <c r="P37" s="6"/>
      <c r="Q37" s="7"/>
      <c r="R37" s="14"/>
      <c r="S37" s="23"/>
      <c r="T37" s="25"/>
      <c r="U37" s="23"/>
      <c r="V37" s="24"/>
      <c r="W37" s="25"/>
      <c r="X37" s="24"/>
      <c r="Y37" s="24"/>
      <c r="Z37" s="25"/>
      <c r="AA37" s="23"/>
      <c r="AB37" s="24"/>
      <c r="AC37" s="25"/>
      <c r="AD37" s="23"/>
      <c r="AE37" s="26"/>
      <c r="AF37" s="23"/>
      <c r="AG37" s="24"/>
      <c r="AH37" s="24"/>
      <c r="AI37" s="24"/>
      <c r="AJ37" s="25"/>
      <c r="AK37" s="113"/>
      <c r="AL37" s="27"/>
      <c r="AM37" s="111"/>
      <c r="AN37" s="111"/>
      <c r="AO37" s="112"/>
      <c r="AP37" s="32"/>
      <c r="AQ37" s="27"/>
      <c r="AR37" s="112"/>
      <c r="AS37" s="32"/>
      <c r="AT37" s="112"/>
      <c r="AU37" s="35">
        <f t="shared" si="8"/>
        <v>0</v>
      </c>
      <c r="AV37" s="16">
        <f t="shared" ref="AV37:AV46" si="11">O37+T37+U37+Y37+Z37</f>
        <v>0</v>
      </c>
      <c r="AW37" s="16">
        <f t="shared" si="1"/>
        <v>0</v>
      </c>
      <c r="AX37" s="36">
        <v>30</v>
      </c>
      <c r="AY37" s="125" t="str">
        <f t="shared" si="3"/>
        <v>오류</v>
      </c>
      <c r="AZ37" s="125">
        <f t="shared" si="4"/>
        <v>-30</v>
      </c>
    </row>
    <row r="38" spans="1:52" s="60" customFormat="1" ht="17.100000000000001" customHeight="1" x14ac:dyDescent="0.3">
      <c r="A38" s="69" t="s">
        <v>51</v>
      </c>
      <c r="B38" s="70" t="s">
        <v>128</v>
      </c>
      <c r="C38" s="71">
        <v>33</v>
      </c>
      <c r="D38" s="95" t="s">
        <v>73</v>
      </c>
      <c r="E38" s="42">
        <f t="shared" si="2"/>
        <v>30</v>
      </c>
      <c r="F38" s="6"/>
      <c r="G38" s="7"/>
      <c r="H38" s="22"/>
      <c r="I38" s="22"/>
      <c r="J38" s="117"/>
      <c r="K38" s="120"/>
      <c r="L38" s="21" t="str">
        <f t="shared" si="9"/>
        <v>3명이내</v>
      </c>
      <c r="M38" s="21" t="str">
        <f t="shared" si="10"/>
        <v>3명이내</v>
      </c>
      <c r="N38" s="119"/>
      <c r="O38" s="121"/>
      <c r="P38" s="6"/>
      <c r="Q38" s="7"/>
      <c r="R38" s="14"/>
      <c r="S38" s="110"/>
      <c r="T38" s="117"/>
      <c r="U38" s="23"/>
      <c r="V38" s="24"/>
      <c r="W38" s="25"/>
      <c r="X38" s="24"/>
      <c r="Y38" s="24"/>
      <c r="Z38" s="25"/>
      <c r="AA38" s="23"/>
      <c r="AB38" s="24"/>
      <c r="AC38" s="25"/>
      <c r="AD38" s="23"/>
      <c r="AE38" s="26"/>
      <c r="AF38" s="23"/>
      <c r="AG38" s="24"/>
      <c r="AH38" s="24"/>
      <c r="AI38" s="24"/>
      <c r="AJ38" s="25"/>
      <c r="AK38" s="113"/>
      <c r="AL38" s="27"/>
      <c r="AM38" s="111"/>
      <c r="AN38" s="111"/>
      <c r="AO38" s="112"/>
      <c r="AP38" s="32"/>
      <c r="AQ38" s="27"/>
      <c r="AR38" s="112"/>
      <c r="AS38" s="32"/>
      <c r="AT38" s="112"/>
      <c r="AU38" s="35">
        <f t="shared" si="8"/>
        <v>0</v>
      </c>
      <c r="AV38" s="16">
        <f t="shared" si="11"/>
        <v>0</v>
      </c>
      <c r="AW38" s="16">
        <f t="shared" si="1"/>
        <v>0</v>
      </c>
      <c r="AX38" s="36">
        <v>30</v>
      </c>
      <c r="AY38" s="125" t="str">
        <f t="shared" si="3"/>
        <v>오류</v>
      </c>
      <c r="AZ38" s="125">
        <f t="shared" si="4"/>
        <v>-30</v>
      </c>
    </row>
    <row r="39" spans="1:52" s="60" customFormat="1" ht="17.100000000000001" customHeight="1" x14ac:dyDescent="0.3">
      <c r="A39" s="69" t="s">
        <v>51</v>
      </c>
      <c r="B39" s="70" t="s">
        <v>128</v>
      </c>
      <c r="C39" s="71">
        <v>34</v>
      </c>
      <c r="D39" s="95" t="s">
        <v>44</v>
      </c>
      <c r="E39" s="42">
        <f t="shared" si="2"/>
        <v>40</v>
      </c>
      <c r="F39" s="6"/>
      <c r="G39" s="7"/>
      <c r="H39" s="22"/>
      <c r="I39" s="22"/>
      <c r="J39" s="117"/>
      <c r="K39" s="98" t="str">
        <f>TRUNC((AX39*0.1),0)&amp;"명이내"</f>
        <v>4명이내</v>
      </c>
      <c r="L39" s="21" t="str">
        <f t="shared" si="9"/>
        <v>4명이내</v>
      </c>
      <c r="M39" s="21" t="str">
        <f t="shared" si="10"/>
        <v>4명이내</v>
      </c>
      <c r="N39" s="119"/>
      <c r="O39" s="121"/>
      <c r="P39" s="6"/>
      <c r="Q39" s="7"/>
      <c r="R39" s="14"/>
      <c r="S39" s="23"/>
      <c r="T39" s="25"/>
      <c r="U39" s="23"/>
      <c r="V39" s="24"/>
      <c r="W39" s="25"/>
      <c r="X39" s="24"/>
      <c r="Y39" s="24"/>
      <c r="Z39" s="25"/>
      <c r="AA39" s="23"/>
      <c r="AB39" s="24"/>
      <c r="AC39" s="25"/>
      <c r="AD39" s="23"/>
      <c r="AE39" s="26"/>
      <c r="AF39" s="23"/>
      <c r="AG39" s="24"/>
      <c r="AH39" s="24"/>
      <c r="AI39" s="24"/>
      <c r="AJ39" s="25"/>
      <c r="AK39" s="113"/>
      <c r="AL39" s="111"/>
      <c r="AM39" s="111"/>
      <c r="AN39" s="111"/>
      <c r="AO39" s="112"/>
      <c r="AP39" s="32"/>
      <c r="AQ39" s="27"/>
      <c r="AR39" s="112"/>
      <c r="AS39" s="32"/>
      <c r="AT39" s="112"/>
      <c r="AU39" s="35">
        <f t="shared" si="8"/>
        <v>0</v>
      </c>
      <c r="AV39" s="16">
        <f t="shared" si="11"/>
        <v>0</v>
      </c>
      <c r="AW39" s="16">
        <f t="shared" si="1"/>
        <v>0</v>
      </c>
      <c r="AX39" s="36">
        <v>40</v>
      </c>
      <c r="AY39" s="125" t="str">
        <f t="shared" si="3"/>
        <v>오류</v>
      </c>
      <c r="AZ39" s="125">
        <f t="shared" si="4"/>
        <v>-40</v>
      </c>
    </row>
    <row r="40" spans="1:52" s="60" customFormat="1" ht="17.100000000000001" customHeight="1" x14ac:dyDescent="0.3">
      <c r="A40" s="69" t="s">
        <v>51</v>
      </c>
      <c r="B40" s="70" t="s">
        <v>128</v>
      </c>
      <c r="C40" s="71">
        <v>35</v>
      </c>
      <c r="D40" s="95" t="s">
        <v>32</v>
      </c>
      <c r="E40" s="42">
        <f t="shared" si="2"/>
        <v>35</v>
      </c>
      <c r="F40" s="6"/>
      <c r="G40" s="7"/>
      <c r="H40" s="22"/>
      <c r="I40" s="22"/>
      <c r="J40" s="117"/>
      <c r="K40" s="120"/>
      <c r="L40" s="21" t="str">
        <f t="shared" si="9"/>
        <v>3명이내</v>
      </c>
      <c r="M40" s="21" t="str">
        <f t="shared" si="10"/>
        <v>3명이내</v>
      </c>
      <c r="N40" s="119"/>
      <c r="O40" s="121"/>
      <c r="P40" s="6"/>
      <c r="Q40" s="7"/>
      <c r="R40" s="14"/>
      <c r="S40" s="23"/>
      <c r="T40" s="25"/>
      <c r="U40" s="23"/>
      <c r="V40" s="24"/>
      <c r="W40" s="25"/>
      <c r="X40" s="24"/>
      <c r="Y40" s="24"/>
      <c r="Z40" s="25"/>
      <c r="AA40" s="23"/>
      <c r="AB40" s="24"/>
      <c r="AC40" s="25"/>
      <c r="AD40" s="23"/>
      <c r="AE40" s="26"/>
      <c r="AF40" s="23"/>
      <c r="AG40" s="24"/>
      <c r="AH40" s="24"/>
      <c r="AI40" s="24"/>
      <c r="AJ40" s="25"/>
      <c r="AK40" s="113"/>
      <c r="AL40" s="27"/>
      <c r="AM40" s="111"/>
      <c r="AN40" s="111"/>
      <c r="AO40" s="112"/>
      <c r="AP40" s="32"/>
      <c r="AQ40" s="27"/>
      <c r="AR40" s="112"/>
      <c r="AS40" s="32"/>
      <c r="AT40" s="112"/>
      <c r="AU40" s="35">
        <f t="shared" si="8"/>
        <v>0</v>
      </c>
      <c r="AV40" s="16">
        <f t="shared" si="11"/>
        <v>0</v>
      </c>
      <c r="AW40" s="16">
        <f t="shared" si="1"/>
        <v>0</v>
      </c>
      <c r="AX40" s="36">
        <v>35</v>
      </c>
      <c r="AY40" s="125" t="str">
        <f t="shared" si="3"/>
        <v>오류</v>
      </c>
      <c r="AZ40" s="125">
        <f t="shared" si="4"/>
        <v>-35</v>
      </c>
    </row>
    <row r="41" spans="1:52" s="60" customFormat="1" ht="17.100000000000001" customHeight="1" x14ac:dyDescent="0.3">
      <c r="A41" s="69" t="s">
        <v>51</v>
      </c>
      <c r="B41" s="70" t="s">
        <v>128</v>
      </c>
      <c r="C41" s="71">
        <v>36</v>
      </c>
      <c r="D41" s="95" t="s">
        <v>34</v>
      </c>
      <c r="E41" s="42">
        <f t="shared" si="2"/>
        <v>20</v>
      </c>
      <c r="F41" s="6"/>
      <c r="G41" s="7"/>
      <c r="H41" s="22"/>
      <c r="I41" s="22"/>
      <c r="J41" s="117"/>
      <c r="K41" s="120"/>
      <c r="L41" s="21" t="str">
        <f t="shared" si="9"/>
        <v>2명이내</v>
      </c>
      <c r="M41" s="21" t="str">
        <f t="shared" si="10"/>
        <v>2명이내</v>
      </c>
      <c r="N41" s="119"/>
      <c r="O41" s="121"/>
      <c r="P41" s="6"/>
      <c r="Q41" s="7"/>
      <c r="R41" s="14"/>
      <c r="S41" s="23"/>
      <c r="T41" s="25"/>
      <c r="U41" s="23"/>
      <c r="V41" s="24"/>
      <c r="W41" s="25"/>
      <c r="X41" s="24"/>
      <c r="Y41" s="24"/>
      <c r="Z41" s="25"/>
      <c r="AA41" s="23"/>
      <c r="AB41" s="24"/>
      <c r="AC41" s="25"/>
      <c r="AD41" s="23"/>
      <c r="AE41" s="26"/>
      <c r="AF41" s="23"/>
      <c r="AG41" s="24"/>
      <c r="AH41" s="24"/>
      <c r="AI41" s="24"/>
      <c r="AJ41" s="25"/>
      <c r="AK41" s="113"/>
      <c r="AL41" s="27"/>
      <c r="AM41" s="111"/>
      <c r="AN41" s="111"/>
      <c r="AO41" s="112"/>
      <c r="AP41" s="32"/>
      <c r="AQ41" s="27"/>
      <c r="AR41" s="112"/>
      <c r="AS41" s="32"/>
      <c r="AT41" s="112"/>
      <c r="AU41" s="35">
        <f t="shared" si="8"/>
        <v>0</v>
      </c>
      <c r="AV41" s="16">
        <f t="shared" si="11"/>
        <v>0</v>
      </c>
      <c r="AW41" s="16">
        <f t="shared" si="1"/>
        <v>0</v>
      </c>
      <c r="AX41" s="36">
        <v>20</v>
      </c>
      <c r="AY41" s="125" t="str">
        <f t="shared" si="3"/>
        <v>오류</v>
      </c>
      <c r="AZ41" s="125">
        <f t="shared" si="4"/>
        <v>-20</v>
      </c>
    </row>
    <row r="42" spans="1:52" s="60" customFormat="1" ht="17.100000000000001" customHeight="1" x14ac:dyDescent="0.3">
      <c r="A42" s="69" t="s">
        <v>51</v>
      </c>
      <c r="B42" s="70" t="s">
        <v>128</v>
      </c>
      <c r="C42" s="71">
        <v>37</v>
      </c>
      <c r="D42" s="95" t="s">
        <v>69</v>
      </c>
      <c r="E42" s="42">
        <f t="shared" si="2"/>
        <v>20</v>
      </c>
      <c r="F42" s="6"/>
      <c r="G42" s="7"/>
      <c r="H42" s="22"/>
      <c r="I42" s="22"/>
      <c r="J42" s="117"/>
      <c r="K42" s="120"/>
      <c r="L42" s="21" t="str">
        <f t="shared" si="9"/>
        <v>2명이내</v>
      </c>
      <c r="M42" s="21" t="str">
        <f t="shared" si="10"/>
        <v>2명이내</v>
      </c>
      <c r="N42" s="119"/>
      <c r="O42" s="121"/>
      <c r="P42" s="6"/>
      <c r="Q42" s="7"/>
      <c r="R42" s="14"/>
      <c r="S42" s="23"/>
      <c r="T42" s="25"/>
      <c r="U42" s="23"/>
      <c r="V42" s="24"/>
      <c r="W42" s="25"/>
      <c r="X42" s="24"/>
      <c r="Y42" s="24"/>
      <c r="Z42" s="25"/>
      <c r="AA42" s="23"/>
      <c r="AB42" s="24"/>
      <c r="AC42" s="25"/>
      <c r="AD42" s="23"/>
      <c r="AE42" s="26"/>
      <c r="AF42" s="23"/>
      <c r="AG42" s="24"/>
      <c r="AH42" s="24"/>
      <c r="AI42" s="24"/>
      <c r="AJ42" s="25"/>
      <c r="AK42" s="113"/>
      <c r="AL42" s="27"/>
      <c r="AM42" s="111"/>
      <c r="AN42" s="111"/>
      <c r="AO42" s="112"/>
      <c r="AP42" s="32"/>
      <c r="AQ42" s="27"/>
      <c r="AR42" s="112"/>
      <c r="AS42" s="32"/>
      <c r="AT42" s="112"/>
      <c r="AU42" s="35">
        <f t="shared" si="8"/>
        <v>0</v>
      </c>
      <c r="AV42" s="16">
        <f t="shared" si="11"/>
        <v>0</v>
      </c>
      <c r="AW42" s="16">
        <f t="shared" si="1"/>
        <v>0</v>
      </c>
      <c r="AX42" s="36">
        <v>20</v>
      </c>
      <c r="AY42" s="125" t="str">
        <f t="shared" si="3"/>
        <v>오류</v>
      </c>
      <c r="AZ42" s="125">
        <f t="shared" si="4"/>
        <v>-20</v>
      </c>
    </row>
    <row r="43" spans="1:52" s="60" customFormat="1" ht="17.100000000000001" customHeight="1" x14ac:dyDescent="0.3">
      <c r="A43" s="69" t="s">
        <v>51</v>
      </c>
      <c r="B43" s="70" t="s">
        <v>128</v>
      </c>
      <c r="C43" s="71">
        <v>38</v>
      </c>
      <c r="D43" s="95" t="s">
        <v>35</v>
      </c>
      <c r="E43" s="42">
        <f t="shared" si="2"/>
        <v>20</v>
      </c>
      <c r="F43" s="6"/>
      <c r="G43" s="7"/>
      <c r="H43" s="22"/>
      <c r="I43" s="22"/>
      <c r="J43" s="117"/>
      <c r="K43" s="120"/>
      <c r="L43" s="21" t="str">
        <f t="shared" si="9"/>
        <v>2명이내</v>
      </c>
      <c r="M43" s="21" t="str">
        <f t="shared" si="10"/>
        <v>2명이내</v>
      </c>
      <c r="N43" s="119"/>
      <c r="O43" s="121"/>
      <c r="P43" s="6"/>
      <c r="Q43" s="7"/>
      <c r="R43" s="14"/>
      <c r="S43" s="23"/>
      <c r="T43" s="25"/>
      <c r="U43" s="23"/>
      <c r="V43" s="24"/>
      <c r="W43" s="25"/>
      <c r="X43" s="24"/>
      <c r="Y43" s="24"/>
      <c r="Z43" s="25"/>
      <c r="AA43" s="23"/>
      <c r="AB43" s="24"/>
      <c r="AC43" s="25"/>
      <c r="AD43" s="23"/>
      <c r="AE43" s="26"/>
      <c r="AF43" s="23"/>
      <c r="AG43" s="24"/>
      <c r="AH43" s="24"/>
      <c r="AI43" s="24"/>
      <c r="AJ43" s="25"/>
      <c r="AK43" s="113"/>
      <c r="AL43" s="27"/>
      <c r="AM43" s="111"/>
      <c r="AN43" s="111"/>
      <c r="AO43" s="112"/>
      <c r="AP43" s="32"/>
      <c r="AQ43" s="27"/>
      <c r="AR43" s="112"/>
      <c r="AS43" s="32"/>
      <c r="AT43" s="112"/>
      <c r="AU43" s="35">
        <f t="shared" si="8"/>
        <v>0</v>
      </c>
      <c r="AV43" s="16">
        <f t="shared" si="11"/>
        <v>0</v>
      </c>
      <c r="AW43" s="16">
        <f t="shared" si="1"/>
        <v>0</v>
      </c>
      <c r="AX43" s="36">
        <v>20</v>
      </c>
      <c r="AY43" s="125" t="str">
        <f t="shared" si="3"/>
        <v>오류</v>
      </c>
      <c r="AZ43" s="125">
        <f t="shared" si="4"/>
        <v>-20</v>
      </c>
    </row>
    <row r="44" spans="1:52" s="60" customFormat="1" ht="17.100000000000001" customHeight="1" x14ac:dyDescent="0.3">
      <c r="A44" s="69" t="s">
        <v>51</v>
      </c>
      <c r="B44" s="70" t="s">
        <v>129</v>
      </c>
      <c r="C44" s="71">
        <v>39</v>
      </c>
      <c r="D44" s="95" t="s">
        <v>36</v>
      </c>
      <c r="E44" s="42">
        <f t="shared" si="2"/>
        <v>35</v>
      </c>
      <c r="F44" s="6"/>
      <c r="G44" s="7"/>
      <c r="H44" s="22"/>
      <c r="I44" s="22"/>
      <c r="J44" s="117"/>
      <c r="K44" s="120"/>
      <c r="L44" s="21" t="str">
        <f t="shared" si="9"/>
        <v>3명이내</v>
      </c>
      <c r="M44" s="21" t="str">
        <f t="shared" si="10"/>
        <v>3명이내</v>
      </c>
      <c r="N44" s="119"/>
      <c r="O44" s="121"/>
      <c r="P44" s="6"/>
      <c r="Q44" s="7"/>
      <c r="R44" s="14"/>
      <c r="S44" s="23"/>
      <c r="T44" s="25"/>
      <c r="U44" s="23"/>
      <c r="V44" s="24"/>
      <c r="W44" s="25"/>
      <c r="X44" s="24"/>
      <c r="Y44" s="24"/>
      <c r="Z44" s="25"/>
      <c r="AA44" s="23"/>
      <c r="AB44" s="24"/>
      <c r="AC44" s="25"/>
      <c r="AD44" s="23"/>
      <c r="AE44" s="26"/>
      <c r="AF44" s="23"/>
      <c r="AG44" s="24"/>
      <c r="AH44" s="24"/>
      <c r="AI44" s="24"/>
      <c r="AJ44" s="25"/>
      <c r="AK44" s="113"/>
      <c r="AL44" s="27"/>
      <c r="AM44" s="111"/>
      <c r="AN44" s="111"/>
      <c r="AO44" s="112"/>
      <c r="AP44" s="32"/>
      <c r="AQ44" s="27"/>
      <c r="AR44" s="112"/>
      <c r="AS44" s="32"/>
      <c r="AT44" s="112"/>
      <c r="AU44" s="35">
        <f t="shared" si="8"/>
        <v>0</v>
      </c>
      <c r="AV44" s="16">
        <f t="shared" si="11"/>
        <v>0</v>
      </c>
      <c r="AW44" s="16">
        <f t="shared" si="1"/>
        <v>0</v>
      </c>
      <c r="AX44" s="36">
        <v>35</v>
      </c>
      <c r="AY44" s="125" t="str">
        <f t="shared" si="3"/>
        <v>오류</v>
      </c>
      <c r="AZ44" s="125">
        <f t="shared" si="4"/>
        <v>-35</v>
      </c>
    </row>
    <row r="45" spans="1:52" s="60" customFormat="1" ht="17.100000000000001" customHeight="1" x14ac:dyDescent="0.3">
      <c r="A45" s="69" t="s">
        <v>51</v>
      </c>
      <c r="B45" s="70" t="s">
        <v>129</v>
      </c>
      <c r="C45" s="71">
        <v>40</v>
      </c>
      <c r="D45" s="95" t="s">
        <v>135</v>
      </c>
      <c r="E45" s="42">
        <f t="shared" si="2"/>
        <v>30</v>
      </c>
      <c r="F45" s="6"/>
      <c r="G45" s="7"/>
      <c r="H45" s="22"/>
      <c r="I45" s="22"/>
      <c r="J45" s="117"/>
      <c r="K45" s="98" t="str">
        <f>TRUNC((AX45*0.1),0)&amp;"명이내"</f>
        <v>3명이내</v>
      </c>
      <c r="L45" s="21" t="str">
        <f t="shared" si="9"/>
        <v>3명이내</v>
      </c>
      <c r="M45" s="21" t="str">
        <f t="shared" si="10"/>
        <v>3명이내</v>
      </c>
      <c r="N45" s="119"/>
      <c r="O45" s="121"/>
      <c r="P45" s="6"/>
      <c r="Q45" s="7"/>
      <c r="R45" s="14"/>
      <c r="S45" s="23"/>
      <c r="T45" s="25"/>
      <c r="U45" s="23"/>
      <c r="V45" s="24"/>
      <c r="W45" s="25"/>
      <c r="X45" s="24"/>
      <c r="Y45" s="24"/>
      <c r="Z45" s="25"/>
      <c r="AA45" s="23"/>
      <c r="AB45" s="24"/>
      <c r="AC45" s="25"/>
      <c r="AD45" s="23"/>
      <c r="AE45" s="26"/>
      <c r="AF45" s="23"/>
      <c r="AG45" s="24"/>
      <c r="AH45" s="24"/>
      <c r="AI45" s="24"/>
      <c r="AJ45" s="25"/>
      <c r="AK45" s="113"/>
      <c r="AL45" s="111"/>
      <c r="AM45" s="111"/>
      <c r="AN45" s="111"/>
      <c r="AO45" s="112"/>
      <c r="AP45" s="32"/>
      <c r="AQ45" s="27"/>
      <c r="AR45" s="112"/>
      <c r="AS45" s="32"/>
      <c r="AT45" s="112"/>
      <c r="AU45" s="35">
        <f t="shared" si="8"/>
        <v>0</v>
      </c>
      <c r="AV45" s="16">
        <f t="shared" si="11"/>
        <v>0</v>
      </c>
      <c r="AW45" s="16">
        <f t="shared" si="1"/>
        <v>0</v>
      </c>
      <c r="AX45" s="36">
        <v>30</v>
      </c>
      <c r="AY45" s="125" t="str">
        <f t="shared" si="3"/>
        <v>오류</v>
      </c>
      <c r="AZ45" s="125">
        <f t="shared" si="4"/>
        <v>-30</v>
      </c>
    </row>
    <row r="46" spans="1:52" s="60" customFormat="1" ht="17.100000000000001" customHeight="1" x14ac:dyDescent="0.3">
      <c r="A46" s="69" t="s">
        <v>51</v>
      </c>
      <c r="B46" s="70" t="s">
        <v>129</v>
      </c>
      <c r="C46" s="71">
        <v>41</v>
      </c>
      <c r="D46" s="95" t="s">
        <v>70</v>
      </c>
      <c r="E46" s="42">
        <f t="shared" si="2"/>
        <v>25</v>
      </c>
      <c r="F46" s="6"/>
      <c r="G46" s="7"/>
      <c r="H46" s="22"/>
      <c r="I46" s="22"/>
      <c r="J46" s="117"/>
      <c r="K46" s="98" t="str">
        <f>TRUNC((AX46*0.1),0)&amp;"명이내"</f>
        <v>2명이내</v>
      </c>
      <c r="L46" s="21" t="str">
        <f t="shared" si="9"/>
        <v>2명이내</v>
      </c>
      <c r="M46" s="21" t="str">
        <f t="shared" si="10"/>
        <v>2명이내</v>
      </c>
      <c r="N46" s="119"/>
      <c r="O46" s="121"/>
      <c r="P46" s="6"/>
      <c r="Q46" s="7"/>
      <c r="R46" s="14"/>
      <c r="S46" s="23"/>
      <c r="T46" s="25"/>
      <c r="U46" s="23"/>
      <c r="V46" s="24"/>
      <c r="W46" s="25"/>
      <c r="X46" s="24"/>
      <c r="Y46" s="24"/>
      <c r="Z46" s="25"/>
      <c r="AA46" s="23"/>
      <c r="AB46" s="24"/>
      <c r="AC46" s="25"/>
      <c r="AD46" s="23"/>
      <c r="AE46" s="26"/>
      <c r="AF46" s="23"/>
      <c r="AG46" s="24"/>
      <c r="AH46" s="24"/>
      <c r="AI46" s="24"/>
      <c r="AJ46" s="25"/>
      <c r="AK46" s="113"/>
      <c r="AL46" s="111"/>
      <c r="AM46" s="111"/>
      <c r="AN46" s="111"/>
      <c r="AO46" s="112"/>
      <c r="AP46" s="32"/>
      <c r="AQ46" s="27"/>
      <c r="AR46" s="112"/>
      <c r="AS46" s="32"/>
      <c r="AT46" s="112"/>
      <c r="AU46" s="35">
        <f t="shared" si="8"/>
        <v>0</v>
      </c>
      <c r="AV46" s="16">
        <f t="shared" si="11"/>
        <v>0</v>
      </c>
      <c r="AW46" s="16">
        <f t="shared" si="1"/>
        <v>0</v>
      </c>
      <c r="AX46" s="36">
        <v>25</v>
      </c>
      <c r="AY46" s="125" t="str">
        <f t="shared" si="3"/>
        <v>오류</v>
      </c>
      <c r="AZ46" s="125">
        <f t="shared" si="4"/>
        <v>-25</v>
      </c>
    </row>
    <row r="47" spans="1:52" s="60" customFormat="1" ht="17.100000000000001" customHeight="1" x14ac:dyDescent="0.3">
      <c r="A47" s="69" t="s">
        <v>51</v>
      </c>
      <c r="B47" s="70" t="s">
        <v>131</v>
      </c>
      <c r="C47" s="71">
        <v>42</v>
      </c>
      <c r="D47" s="95" t="s">
        <v>74</v>
      </c>
      <c r="E47" s="42">
        <f t="shared" si="2"/>
        <v>40</v>
      </c>
      <c r="F47" s="6"/>
      <c r="G47" s="7"/>
      <c r="H47" s="22"/>
      <c r="I47" s="22"/>
      <c r="J47" s="117"/>
      <c r="K47" s="120"/>
      <c r="L47" s="34"/>
      <c r="M47" s="34"/>
      <c r="N47" s="21"/>
      <c r="O47" s="121"/>
      <c r="P47" s="44"/>
      <c r="Q47" s="13"/>
      <c r="R47" s="14"/>
      <c r="S47" s="8"/>
      <c r="T47" s="14"/>
      <c r="U47" s="23"/>
      <c r="V47" s="24"/>
      <c r="W47" s="25"/>
      <c r="X47" s="24"/>
      <c r="Y47" s="24"/>
      <c r="Z47" s="25"/>
      <c r="AA47" s="23"/>
      <c r="AB47" s="24"/>
      <c r="AC47" s="25"/>
      <c r="AD47" s="23"/>
      <c r="AE47" s="26"/>
      <c r="AF47" s="23"/>
      <c r="AG47" s="24"/>
      <c r="AH47" s="24"/>
      <c r="AI47" s="24"/>
      <c r="AJ47" s="25"/>
      <c r="AK47" s="32"/>
      <c r="AL47" s="27"/>
      <c r="AM47" s="27"/>
      <c r="AN47" s="27"/>
      <c r="AO47" s="114"/>
      <c r="AP47" s="113"/>
      <c r="AQ47" s="27"/>
      <c r="AR47" s="114"/>
      <c r="AS47" s="32"/>
      <c r="AT47" s="112"/>
      <c r="AU47" s="35">
        <f>P47+Q47+R47</f>
        <v>0</v>
      </c>
      <c r="AV47" s="16">
        <f>N47+T47</f>
        <v>0</v>
      </c>
      <c r="AW47" s="16">
        <f t="shared" si="1"/>
        <v>0</v>
      </c>
      <c r="AX47" s="36">
        <v>40</v>
      </c>
      <c r="AY47" s="125" t="str">
        <f t="shared" si="3"/>
        <v>오류</v>
      </c>
      <c r="AZ47" s="125">
        <f t="shared" si="4"/>
        <v>-40</v>
      </c>
    </row>
    <row r="48" spans="1:52" s="60" customFormat="1" ht="17.100000000000001" customHeight="1" x14ac:dyDescent="0.3">
      <c r="A48" s="69" t="s">
        <v>51</v>
      </c>
      <c r="B48" s="70" t="s">
        <v>132</v>
      </c>
      <c r="C48" s="71">
        <v>43</v>
      </c>
      <c r="D48" s="95" t="s">
        <v>136</v>
      </c>
      <c r="E48" s="42">
        <f t="shared" si="2"/>
        <v>25</v>
      </c>
      <c r="F48" s="110"/>
      <c r="G48" s="22"/>
      <c r="H48" s="22"/>
      <c r="I48" s="22"/>
      <c r="J48" s="17">
        <v>25</v>
      </c>
      <c r="K48" s="118"/>
      <c r="L48" s="34"/>
      <c r="M48" s="34"/>
      <c r="N48" s="119"/>
      <c r="O48" s="97">
        <v>25</v>
      </c>
      <c r="P48" s="6"/>
      <c r="Q48" s="7"/>
      <c r="R48" s="14"/>
      <c r="S48" s="23"/>
      <c r="T48" s="25"/>
      <c r="U48" s="23"/>
      <c r="V48" s="24"/>
      <c r="W48" s="25"/>
      <c r="X48" s="24"/>
      <c r="Y48" s="24"/>
      <c r="Z48" s="25"/>
      <c r="AA48" s="23"/>
      <c r="AB48" s="24"/>
      <c r="AC48" s="25"/>
      <c r="AD48" s="23"/>
      <c r="AE48" s="26"/>
      <c r="AF48" s="23"/>
      <c r="AG48" s="24"/>
      <c r="AH48" s="24"/>
      <c r="AI48" s="24"/>
      <c r="AJ48" s="25"/>
      <c r="AK48" s="32"/>
      <c r="AL48" s="27"/>
      <c r="AM48" s="27"/>
      <c r="AN48" s="27"/>
      <c r="AO48" s="112"/>
      <c r="AP48" s="32"/>
      <c r="AQ48" s="27"/>
      <c r="AR48" s="112"/>
      <c r="AS48" s="113"/>
      <c r="AT48" s="114"/>
      <c r="AU48" s="35">
        <f>F48+G48+H48+I48+J48+U48</f>
        <v>25</v>
      </c>
      <c r="AV48" s="16">
        <f>O48+S48+T48</f>
        <v>25</v>
      </c>
      <c r="AW48" s="16">
        <f t="shared" si="1"/>
        <v>50</v>
      </c>
      <c r="AX48" s="36">
        <v>25</v>
      </c>
      <c r="AY48" s="125" t="str">
        <f t="shared" si="3"/>
        <v xml:space="preserve"> </v>
      </c>
      <c r="AZ48" s="125" t="str">
        <f t="shared" si="4"/>
        <v/>
      </c>
    </row>
    <row r="49" spans="1:52" s="60" customFormat="1" ht="17.100000000000001" customHeight="1" x14ac:dyDescent="0.3">
      <c r="A49" s="69" t="s">
        <v>51</v>
      </c>
      <c r="B49" s="70" t="s">
        <v>132</v>
      </c>
      <c r="C49" s="71">
        <v>44</v>
      </c>
      <c r="D49" s="95" t="s">
        <v>137</v>
      </c>
      <c r="E49" s="42">
        <f t="shared" si="2"/>
        <v>25</v>
      </c>
      <c r="F49" s="110"/>
      <c r="G49" s="22"/>
      <c r="H49" s="22"/>
      <c r="I49" s="22"/>
      <c r="J49" s="17">
        <v>25</v>
      </c>
      <c r="K49" s="120"/>
      <c r="L49" s="34"/>
      <c r="M49" s="34"/>
      <c r="N49" s="119"/>
      <c r="O49" s="97">
        <v>25</v>
      </c>
      <c r="P49" s="6"/>
      <c r="Q49" s="7"/>
      <c r="R49" s="14"/>
      <c r="S49" s="23"/>
      <c r="T49" s="25"/>
      <c r="U49" s="23"/>
      <c r="V49" s="24"/>
      <c r="W49" s="25"/>
      <c r="X49" s="24"/>
      <c r="Y49" s="24"/>
      <c r="Z49" s="25"/>
      <c r="AA49" s="23"/>
      <c r="AB49" s="24"/>
      <c r="AC49" s="25"/>
      <c r="AD49" s="23"/>
      <c r="AE49" s="26"/>
      <c r="AF49" s="23"/>
      <c r="AG49" s="24"/>
      <c r="AH49" s="24"/>
      <c r="AI49" s="24"/>
      <c r="AJ49" s="25"/>
      <c r="AK49" s="32">
        <v>0</v>
      </c>
      <c r="AL49" s="27"/>
      <c r="AM49" s="27">
        <v>0</v>
      </c>
      <c r="AN49" s="27">
        <v>0</v>
      </c>
      <c r="AO49" s="112"/>
      <c r="AP49" s="32"/>
      <c r="AQ49" s="27"/>
      <c r="AR49" s="112"/>
      <c r="AS49" s="113"/>
      <c r="AT49" s="114"/>
      <c r="AU49" s="35">
        <f>F49+G49+H49+I49+J49+U49</f>
        <v>25</v>
      </c>
      <c r="AV49" s="16">
        <f>O49+S49+T49</f>
        <v>25</v>
      </c>
      <c r="AW49" s="16">
        <f t="shared" si="1"/>
        <v>50</v>
      </c>
      <c r="AX49" s="36">
        <v>25</v>
      </c>
      <c r="AY49" s="125" t="str">
        <f t="shared" si="3"/>
        <v xml:space="preserve"> </v>
      </c>
      <c r="AZ49" s="125" t="str">
        <f t="shared" si="4"/>
        <v/>
      </c>
    </row>
    <row r="50" spans="1:52" s="60" customFormat="1" ht="16.5" customHeight="1" thickBot="1" x14ac:dyDescent="0.35">
      <c r="A50" s="69"/>
      <c r="B50" s="71"/>
      <c r="C50" s="71"/>
      <c r="D50" s="73" t="s">
        <v>37</v>
      </c>
      <c r="E50" s="74">
        <f t="shared" ref="E50:J50" si="12">SUM(E6:E49)</f>
        <v>1507</v>
      </c>
      <c r="F50" s="77">
        <f t="shared" si="12"/>
        <v>0</v>
      </c>
      <c r="G50" s="78">
        <f t="shared" si="12"/>
        <v>0</v>
      </c>
      <c r="H50" s="78">
        <f t="shared" si="12"/>
        <v>84</v>
      </c>
      <c r="I50" s="78">
        <f t="shared" si="12"/>
        <v>6</v>
      </c>
      <c r="J50" s="79">
        <f t="shared" si="12"/>
        <v>70</v>
      </c>
      <c r="K50" s="77">
        <f>SUM(K6:K49)+8</f>
        <v>8</v>
      </c>
      <c r="L50" s="78">
        <f>SUM(L6:L49)+12</f>
        <v>25</v>
      </c>
      <c r="M50" s="78">
        <f>SUM(M6:M49)+12</f>
        <v>25</v>
      </c>
      <c r="N50" s="78">
        <f t="shared" ref="N50:Y50" si="13">SUM(N6:N49)</f>
        <v>10</v>
      </c>
      <c r="O50" s="79">
        <f t="shared" si="13"/>
        <v>90</v>
      </c>
      <c r="P50" s="77">
        <f t="shared" si="13"/>
        <v>37</v>
      </c>
      <c r="Q50" s="78">
        <f t="shared" si="13"/>
        <v>13</v>
      </c>
      <c r="R50" s="79">
        <f t="shared" si="13"/>
        <v>8</v>
      </c>
      <c r="S50" s="77">
        <f t="shared" si="13"/>
        <v>9</v>
      </c>
      <c r="T50" s="79">
        <f t="shared" si="13"/>
        <v>9</v>
      </c>
      <c r="U50" s="77">
        <f t="shared" si="13"/>
        <v>0</v>
      </c>
      <c r="V50" s="78">
        <f t="shared" si="13"/>
        <v>0</v>
      </c>
      <c r="W50" s="79">
        <f t="shared" si="13"/>
        <v>0</v>
      </c>
      <c r="X50" s="78">
        <f t="shared" si="13"/>
        <v>0</v>
      </c>
      <c r="Y50" s="78">
        <f t="shared" si="13"/>
        <v>0</v>
      </c>
      <c r="Z50" s="79"/>
      <c r="AA50" s="77">
        <f>SUM(AA6:AA49)</f>
        <v>0</v>
      </c>
      <c r="AB50" s="78"/>
      <c r="AC50" s="79"/>
      <c r="AD50" s="77"/>
      <c r="AE50" s="107"/>
      <c r="AF50" s="77"/>
      <c r="AG50" s="78"/>
      <c r="AH50" s="78"/>
      <c r="AI50" s="78"/>
      <c r="AJ50" s="79"/>
      <c r="AK50" s="77">
        <f>SUM(AK6:AK49)</f>
        <v>0</v>
      </c>
      <c r="AL50" s="78"/>
      <c r="AM50" s="78"/>
      <c r="AN50" s="78"/>
      <c r="AO50" s="79"/>
      <c r="AP50" s="77">
        <f>SUM(AP6:AP49)</f>
        <v>0</v>
      </c>
      <c r="AQ50" s="78"/>
      <c r="AR50" s="79"/>
      <c r="AS50" s="77"/>
      <c r="AT50" s="79"/>
      <c r="AU50" s="37">
        <f>F50+G50+H50+I50+P50+Q50+R50+U50+V50+AA50+AK50+AP50+J50</f>
        <v>218</v>
      </c>
      <c r="AV50" s="19">
        <f>K50+L50+M50+N50+O50+S50+T50</f>
        <v>176</v>
      </c>
      <c r="AW50" s="19">
        <f>AU50+AV50</f>
        <v>394</v>
      </c>
      <c r="AX50" s="38">
        <f>SUM(AX6:AX49)</f>
        <v>1507</v>
      </c>
      <c r="AY50" s="125"/>
      <c r="AZ50" s="125"/>
    </row>
    <row r="51" spans="1:52" x14ac:dyDescent="0.3">
      <c r="J51" s="4"/>
      <c r="K51" s="4"/>
      <c r="L51" s="4"/>
      <c r="M51" s="4"/>
      <c r="N51" s="4"/>
    </row>
    <row r="52" spans="1:52" ht="17.25" thickBot="1" x14ac:dyDescent="0.35"/>
    <row r="53" spans="1:52" ht="22.5" x14ac:dyDescent="0.3">
      <c r="F53" s="126"/>
      <c r="G53" s="221" t="s">
        <v>152</v>
      </c>
      <c r="H53" s="222"/>
      <c r="I53" s="222"/>
      <c r="J53" s="222"/>
      <c r="K53" s="222"/>
      <c r="L53" s="222"/>
      <c r="M53" s="222"/>
      <c r="N53" s="127" t="s">
        <v>38</v>
      </c>
      <c r="O53" s="128" t="s">
        <v>39</v>
      </c>
      <c r="P53" s="129" t="s">
        <v>79</v>
      </c>
      <c r="Q53" s="127" t="s">
        <v>76</v>
      </c>
      <c r="R53" s="127" t="s">
        <v>75</v>
      </c>
      <c r="S53" s="130" t="s">
        <v>77</v>
      </c>
      <c r="T53" s="131" t="s">
        <v>75</v>
      </c>
      <c r="U53" s="132"/>
      <c r="V53" s="224" t="s">
        <v>98</v>
      </c>
      <c r="W53" s="225"/>
      <c r="X53" s="133"/>
      <c r="Y53" s="133" t="s">
        <v>97</v>
      </c>
      <c r="Z53" s="134" t="s">
        <v>101</v>
      </c>
      <c r="AA53" s="134"/>
      <c r="AB53" s="132"/>
    </row>
    <row r="54" spans="1:52" x14ac:dyDescent="0.3">
      <c r="F54" s="126"/>
      <c r="G54" s="223" t="s">
        <v>40</v>
      </c>
      <c r="H54" s="172"/>
      <c r="I54" s="172"/>
      <c r="J54" s="172"/>
      <c r="K54" s="172"/>
      <c r="L54" s="172"/>
      <c r="M54" s="172"/>
      <c r="N54" s="135">
        <f>ROUNDDOWN(1507*0.04,0)</f>
        <v>60</v>
      </c>
      <c r="O54" s="136">
        <f>M50+T50</f>
        <v>34</v>
      </c>
      <c r="P54" s="137" t="s">
        <v>6</v>
      </c>
      <c r="Q54" s="138">
        <f>F50+G50+H50+I50+J50</f>
        <v>160</v>
      </c>
      <c r="R54" s="156">
        <f>Q54/$Q$57*100</f>
        <v>47.619047619047613</v>
      </c>
      <c r="S54" s="138">
        <f>U50</f>
        <v>0</v>
      </c>
      <c r="T54" s="159">
        <f>S54/$Q$57*100</f>
        <v>0</v>
      </c>
      <c r="U54" s="132"/>
      <c r="V54" s="213" t="s">
        <v>100</v>
      </c>
      <c r="W54" s="213"/>
      <c r="X54" s="140"/>
      <c r="Y54" s="141">
        <f>ROUNDUP((AW50*0.1),0)</f>
        <v>40</v>
      </c>
      <c r="Z54" s="141">
        <f>J50+K50+L50+M50+N50+O50+S50+T50</f>
        <v>246</v>
      </c>
      <c r="AA54" s="132"/>
      <c r="AB54" s="132"/>
    </row>
    <row r="55" spans="1:52" x14ac:dyDescent="0.3">
      <c r="F55" s="126"/>
      <c r="G55" s="223" t="s">
        <v>53</v>
      </c>
      <c r="H55" s="172"/>
      <c r="I55" s="172"/>
      <c r="J55" s="172"/>
      <c r="K55" s="172"/>
      <c r="L55" s="172"/>
      <c r="M55" s="172"/>
      <c r="N55" s="142"/>
      <c r="O55" s="136">
        <f>L50+S50</f>
        <v>34</v>
      </c>
      <c r="P55" s="137" t="s">
        <v>7</v>
      </c>
      <c r="Q55" s="138">
        <f>K50+L50+M50+N50+O50+S50+T50</f>
        <v>176</v>
      </c>
      <c r="R55" s="156">
        <f>Q55/$Q$57*100</f>
        <v>52.380952380952387</v>
      </c>
      <c r="S55" s="143"/>
      <c r="T55" s="144"/>
      <c r="U55" s="132"/>
      <c r="V55" s="213" t="s">
        <v>99</v>
      </c>
      <c r="W55" s="213"/>
      <c r="X55" s="140"/>
      <c r="Y55" s="141">
        <f>Y54/2</f>
        <v>20</v>
      </c>
      <c r="Z55" s="132">
        <f>H50+I50</f>
        <v>90</v>
      </c>
      <c r="AA55" s="132"/>
      <c r="AB55" s="12"/>
    </row>
    <row r="56" spans="1:52" x14ac:dyDescent="0.3">
      <c r="F56" s="126"/>
      <c r="G56" s="214" t="s">
        <v>72</v>
      </c>
      <c r="H56" s="215"/>
      <c r="I56" s="215"/>
      <c r="J56" s="215"/>
      <c r="K56" s="215"/>
      <c r="L56" s="215"/>
      <c r="M56" s="216"/>
      <c r="N56" s="135">
        <f>ROUNDDOWN(1507*0.015,0)</f>
        <v>22</v>
      </c>
      <c r="O56" s="136">
        <f>K50</f>
        <v>8</v>
      </c>
      <c r="P56" s="137" t="s">
        <v>42</v>
      </c>
      <c r="Q56" s="142">
        <f>Q55+Q54</f>
        <v>336</v>
      </c>
      <c r="R56" s="139"/>
      <c r="S56" s="138"/>
      <c r="T56" s="144"/>
      <c r="U56" s="132"/>
      <c r="V56" s="132"/>
      <c r="W56" s="132"/>
      <c r="X56" s="132"/>
      <c r="Y56" s="132"/>
      <c r="Z56" s="132"/>
      <c r="AA56" s="132"/>
      <c r="AB56" s="132"/>
    </row>
    <row r="57" spans="1:52" ht="17.25" thickBot="1" x14ac:dyDescent="0.35">
      <c r="F57" s="126"/>
      <c r="G57" s="217" t="s">
        <v>41</v>
      </c>
      <c r="H57" s="218"/>
      <c r="I57" s="218"/>
      <c r="J57" s="218"/>
      <c r="K57" s="218"/>
      <c r="L57" s="218"/>
      <c r="M57" s="218"/>
      <c r="N57" s="160">
        <v>0</v>
      </c>
      <c r="O57" s="150">
        <f>N50</f>
        <v>10</v>
      </c>
      <c r="P57" s="145" t="s">
        <v>78</v>
      </c>
      <c r="Q57" s="146">
        <f>Q56+S56</f>
        <v>336</v>
      </c>
      <c r="R57" s="161">
        <f>Q56/$Q$57*100</f>
        <v>100</v>
      </c>
      <c r="S57" s="147"/>
      <c r="T57" s="148">
        <f>S56/Q57</f>
        <v>0</v>
      </c>
      <c r="U57" s="132"/>
      <c r="V57" s="132"/>
      <c r="W57" s="132"/>
      <c r="X57" s="132"/>
      <c r="Y57" s="132"/>
      <c r="Z57" s="132"/>
      <c r="AA57" s="132"/>
      <c r="AB57" s="132"/>
    </row>
    <row r="58" spans="1:52" ht="17.25" thickBot="1" x14ac:dyDescent="0.35">
      <c r="F58" s="149"/>
      <c r="G58" s="219" t="s">
        <v>42</v>
      </c>
      <c r="H58" s="220"/>
      <c r="I58" s="220"/>
      <c r="J58" s="220"/>
      <c r="K58" s="220"/>
      <c r="L58" s="220"/>
      <c r="M58" s="220"/>
      <c r="N58" s="157">
        <f>N54+N55+N56</f>
        <v>82</v>
      </c>
      <c r="O58" s="158">
        <f>O55+O54+O56</f>
        <v>76</v>
      </c>
      <c r="P58" s="151"/>
      <c r="Q58" s="151"/>
      <c r="R58" s="152"/>
      <c r="S58" s="132"/>
      <c r="T58" s="153"/>
      <c r="U58" s="132"/>
      <c r="V58" s="132"/>
      <c r="W58" s="132"/>
      <c r="X58" s="132"/>
      <c r="Y58" s="132"/>
      <c r="Z58" s="132"/>
      <c r="AA58" s="132"/>
      <c r="AB58" s="132"/>
    </row>
    <row r="59" spans="1:52" x14ac:dyDescent="0.3">
      <c r="F59" s="149"/>
      <c r="G59"/>
      <c r="H59" s="132"/>
      <c r="I59" s="132"/>
      <c r="J59" s="132"/>
      <c r="K59" s="132"/>
      <c r="L59" s="132"/>
      <c r="M59" s="132"/>
      <c r="N59" s="151"/>
      <c r="O59" s="132"/>
      <c r="P59" s="151"/>
      <c r="Q59" s="132"/>
      <c r="R59" s="152"/>
      <c r="S59" s="132"/>
      <c r="T59" s="154"/>
      <c r="U59" s="132"/>
      <c r="V59" s="132"/>
      <c r="W59" s="132"/>
      <c r="X59" s="132"/>
      <c r="Y59" s="132"/>
      <c r="Z59" s="132"/>
      <c r="AA59" s="132"/>
      <c r="AB59" s="132"/>
    </row>
    <row r="60" spans="1:52" x14ac:dyDescent="0.3">
      <c r="F60" s="155" t="s">
        <v>107</v>
      </c>
      <c r="G60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</row>
    <row r="61" spans="1:52" x14ac:dyDescent="0.3">
      <c r="F61" s="155" t="s">
        <v>153</v>
      </c>
      <c r="G61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</row>
    <row r="63" spans="1:52" ht="17.25" thickBot="1" x14ac:dyDescent="0.35"/>
    <row r="64" spans="1:52" x14ac:dyDescent="0.3">
      <c r="F64" s="162" t="s">
        <v>63</v>
      </c>
      <c r="G64" s="163" t="s">
        <v>154</v>
      </c>
      <c r="H64" s="164" t="s">
        <v>156</v>
      </c>
    </row>
    <row r="65" spans="6:8" x14ac:dyDescent="0.3">
      <c r="F65" s="165" t="s">
        <v>56</v>
      </c>
      <c r="G65" s="166">
        <f>ROUND((AU6*0.4),0)</f>
        <v>5</v>
      </c>
      <c r="H65" s="164"/>
    </row>
    <row r="66" spans="6:8" x14ac:dyDescent="0.3">
      <c r="F66" s="165" t="s">
        <v>155</v>
      </c>
      <c r="G66" s="166">
        <f>ROUND((AU7*0.4),0)</f>
        <v>8</v>
      </c>
      <c r="H66" s="164"/>
    </row>
    <row r="67" spans="6:8" x14ac:dyDescent="0.3">
      <c r="F67" s="165" t="s">
        <v>30</v>
      </c>
      <c r="G67" s="166">
        <f>ROUND((AU8*0.4),0)</f>
        <v>5</v>
      </c>
      <c r="H67" s="164"/>
    </row>
    <row r="68" spans="6:8" ht="17.25" thickBot="1" x14ac:dyDescent="0.35">
      <c r="F68" s="167" t="s">
        <v>31</v>
      </c>
      <c r="G68" s="168">
        <f>ROUND((AU9*0.3),0)</f>
        <v>14</v>
      </c>
      <c r="H68" s="164"/>
    </row>
  </sheetData>
  <autoFilter ref="A5:AU5"/>
  <mergeCells count="43">
    <mergeCell ref="V55:W55"/>
    <mergeCell ref="G56:M56"/>
    <mergeCell ref="G57:M57"/>
    <mergeCell ref="G58:M58"/>
    <mergeCell ref="G53:M53"/>
    <mergeCell ref="G54:M54"/>
    <mergeCell ref="G55:M55"/>
    <mergeCell ref="V53:W53"/>
    <mergeCell ref="V54:W54"/>
    <mergeCell ref="AY2:AY5"/>
    <mergeCell ref="AZ2:AZ5"/>
    <mergeCell ref="AD4:AE4"/>
    <mergeCell ref="AS3:AT3"/>
    <mergeCell ref="X4:Z4"/>
    <mergeCell ref="AB4:AC4"/>
    <mergeCell ref="AL4:AO4"/>
    <mergeCell ref="AQ4:AR4"/>
    <mergeCell ref="AU2:AU5"/>
    <mergeCell ref="AV2:AV5"/>
    <mergeCell ref="AW2:AW5"/>
    <mergeCell ref="AX2:AX5"/>
    <mergeCell ref="P4:R4"/>
    <mergeCell ref="S4:T4"/>
    <mergeCell ref="U4:W4"/>
    <mergeCell ref="U2:AJ2"/>
    <mergeCell ref="AD3:AJ3"/>
    <mergeCell ref="AF4:AJ4"/>
    <mergeCell ref="A1:AT1"/>
    <mergeCell ref="A2:A5"/>
    <mergeCell ref="B2:B5"/>
    <mergeCell ref="C2:C5"/>
    <mergeCell ref="D2:D5"/>
    <mergeCell ref="E2:E5"/>
    <mergeCell ref="F2:T2"/>
    <mergeCell ref="AK2:AT2"/>
    <mergeCell ref="AP3:AR3"/>
    <mergeCell ref="F3:O3"/>
    <mergeCell ref="P3:T3"/>
    <mergeCell ref="U3:Z3"/>
    <mergeCell ref="AA3:AC3"/>
    <mergeCell ref="AK3:AO3"/>
    <mergeCell ref="F4:J4"/>
    <mergeCell ref="K4:O4"/>
  </mergeCells>
  <phoneticPr fontId="3" type="noConversion"/>
  <conditionalFormatting sqref="O58">
    <cfRule type="cellIs" dxfId="0" priority="1" operator="notEqual">
      <formula>$J$55</formula>
    </cfRule>
  </conditionalFormatting>
  <printOptions horizontalCentered="1" verticalCentered="1"/>
  <pageMargins left="0.23622047244094491" right="0.23622047244094491" top="0" bottom="0" header="0" footer="0"/>
  <pageSetup paperSize="12" scale="84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57"/>
  <sheetViews>
    <sheetView zoomScaleNormal="100" zoomScaleSheetLayoutView="85" workbookViewId="0">
      <pane ySplit="5" topLeftCell="A27" activePane="bottomLeft" state="frozen"/>
      <selection pane="bottomLeft" activeCell="P34" sqref="P34:R34"/>
    </sheetView>
  </sheetViews>
  <sheetFormatPr defaultRowHeight="16.5" x14ac:dyDescent="0.3"/>
  <cols>
    <col min="1" max="1" width="5.125" style="2" customWidth="1"/>
    <col min="2" max="2" width="7" style="2" bestFit="1" customWidth="1"/>
    <col min="3" max="3" width="4.25" style="2" bestFit="1" customWidth="1"/>
    <col min="4" max="4" width="14" style="10" customWidth="1"/>
    <col min="5" max="5" width="8" style="10" customWidth="1"/>
    <col min="6" max="6" width="7.75" style="10" customWidth="1"/>
    <col min="7" max="7" width="7.375" style="10" customWidth="1"/>
    <col min="8" max="8" width="6.125" style="10" customWidth="1"/>
    <col min="9" max="9" width="7.5" style="10" customWidth="1"/>
    <col min="10" max="35" width="6.125" style="10" customWidth="1"/>
    <col min="36" max="36" width="6.125" style="3" customWidth="1"/>
    <col min="37" max="42" width="6.125" style="4" customWidth="1"/>
    <col min="43" max="46" width="9" style="100"/>
    <col min="47" max="16384" width="9" style="4"/>
  </cols>
  <sheetData>
    <row r="1" spans="1:46" ht="22.5" customHeight="1" thickBot="1" x14ac:dyDescent="0.35">
      <c r="A1" s="170" t="s">
        <v>145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</row>
    <row r="2" spans="1:46" s="60" customFormat="1" ht="17.100000000000001" customHeight="1" x14ac:dyDescent="0.3">
      <c r="A2" s="226" t="s">
        <v>49</v>
      </c>
      <c r="B2" s="232" t="s">
        <v>117</v>
      </c>
      <c r="C2" s="232" t="s">
        <v>118</v>
      </c>
      <c r="D2" s="228" t="s">
        <v>0</v>
      </c>
      <c r="E2" s="230" t="s">
        <v>138</v>
      </c>
      <c r="F2" s="174" t="s">
        <v>46</v>
      </c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87" t="s">
        <v>1</v>
      </c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9"/>
      <c r="AG2" s="176" t="s">
        <v>65</v>
      </c>
      <c r="AH2" s="176"/>
      <c r="AI2" s="176"/>
      <c r="AJ2" s="176"/>
      <c r="AK2" s="176"/>
      <c r="AL2" s="176"/>
      <c r="AM2" s="176"/>
      <c r="AN2" s="176"/>
      <c r="AO2" s="176"/>
      <c r="AP2" s="177"/>
      <c r="AQ2" s="205" t="s">
        <v>2</v>
      </c>
      <c r="AR2" s="207" t="s">
        <v>143</v>
      </c>
      <c r="AS2" s="209" t="s">
        <v>3</v>
      </c>
      <c r="AT2" s="211" t="s">
        <v>144</v>
      </c>
    </row>
    <row r="3" spans="1:46" s="60" customFormat="1" ht="17.100000000000001" customHeight="1" thickBot="1" x14ac:dyDescent="0.35">
      <c r="A3" s="227"/>
      <c r="B3" s="233"/>
      <c r="C3" s="233"/>
      <c r="D3" s="229"/>
      <c r="E3" s="231"/>
      <c r="F3" s="179" t="s">
        <v>47</v>
      </c>
      <c r="G3" s="180"/>
      <c r="H3" s="180"/>
      <c r="I3" s="180"/>
      <c r="J3" s="180"/>
      <c r="K3" s="180"/>
      <c r="L3" s="180"/>
      <c r="M3" s="180"/>
      <c r="N3" s="180"/>
      <c r="O3" s="180"/>
      <c r="P3" s="180" t="s">
        <v>4</v>
      </c>
      <c r="Q3" s="180"/>
      <c r="R3" s="180"/>
      <c r="S3" s="180"/>
      <c r="T3" s="180"/>
      <c r="U3" s="178" t="s">
        <v>5</v>
      </c>
      <c r="V3" s="178"/>
      <c r="W3" s="178"/>
      <c r="X3" s="178"/>
      <c r="Y3" s="178"/>
      <c r="Z3" s="178"/>
      <c r="AA3" s="178"/>
      <c r="AB3" s="178" t="s">
        <v>4</v>
      </c>
      <c r="AC3" s="178"/>
      <c r="AD3" s="178"/>
      <c r="AE3" s="191" t="s">
        <v>47</v>
      </c>
      <c r="AF3" s="192"/>
      <c r="AG3" s="178" t="s">
        <v>5</v>
      </c>
      <c r="AH3" s="178"/>
      <c r="AI3" s="178"/>
      <c r="AJ3" s="178"/>
      <c r="AK3" s="178"/>
      <c r="AL3" s="178" t="s">
        <v>4</v>
      </c>
      <c r="AM3" s="178"/>
      <c r="AN3" s="178"/>
      <c r="AO3" s="178" t="s">
        <v>47</v>
      </c>
      <c r="AP3" s="204"/>
      <c r="AQ3" s="206"/>
      <c r="AR3" s="208"/>
      <c r="AS3" s="210"/>
      <c r="AT3" s="212"/>
    </row>
    <row r="4" spans="1:46" s="60" customFormat="1" ht="17.100000000000001" customHeight="1" x14ac:dyDescent="0.3">
      <c r="A4" s="227"/>
      <c r="B4" s="233"/>
      <c r="C4" s="233"/>
      <c r="D4" s="229"/>
      <c r="E4" s="231"/>
      <c r="F4" s="181" t="s">
        <v>6</v>
      </c>
      <c r="G4" s="182"/>
      <c r="H4" s="182"/>
      <c r="I4" s="182"/>
      <c r="J4" s="183"/>
      <c r="K4" s="181" t="s">
        <v>7</v>
      </c>
      <c r="L4" s="182"/>
      <c r="M4" s="182"/>
      <c r="N4" s="182"/>
      <c r="O4" s="183"/>
      <c r="P4" s="181" t="s">
        <v>6</v>
      </c>
      <c r="Q4" s="182"/>
      <c r="R4" s="183"/>
      <c r="S4" s="181" t="s">
        <v>7</v>
      </c>
      <c r="T4" s="239"/>
      <c r="U4" s="184" t="s">
        <v>6</v>
      </c>
      <c r="V4" s="185"/>
      <c r="W4" s="185"/>
      <c r="X4" s="194" t="s">
        <v>7</v>
      </c>
      <c r="Y4" s="194"/>
      <c r="Z4" s="194"/>
      <c r="AA4" s="195"/>
      <c r="AB4" s="103" t="s">
        <v>6</v>
      </c>
      <c r="AC4" s="194" t="s">
        <v>7</v>
      </c>
      <c r="AD4" s="195"/>
      <c r="AE4" s="103" t="s">
        <v>6</v>
      </c>
      <c r="AF4" s="61" t="s">
        <v>7</v>
      </c>
      <c r="AG4" s="102" t="s">
        <v>6</v>
      </c>
      <c r="AH4" s="194" t="s">
        <v>7</v>
      </c>
      <c r="AI4" s="194"/>
      <c r="AJ4" s="194"/>
      <c r="AK4" s="195"/>
      <c r="AL4" s="102" t="s">
        <v>6</v>
      </c>
      <c r="AM4" s="194" t="s">
        <v>7</v>
      </c>
      <c r="AN4" s="195"/>
      <c r="AO4" s="102" t="s">
        <v>6</v>
      </c>
      <c r="AP4" s="61" t="s">
        <v>7</v>
      </c>
      <c r="AQ4" s="206"/>
      <c r="AR4" s="208"/>
      <c r="AS4" s="210"/>
      <c r="AT4" s="212"/>
    </row>
    <row r="5" spans="1:46" s="60" customFormat="1" ht="36" customHeight="1" x14ac:dyDescent="0.3">
      <c r="A5" s="227"/>
      <c r="B5" s="233"/>
      <c r="C5" s="233"/>
      <c r="D5" s="229"/>
      <c r="E5" s="231"/>
      <c r="F5" s="75" t="s">
        <v>139</v>
      </c>
      <c r="G5" s="66" t="s">
        <v>140</v>
      </c>
      <c r="H5" s="66" t="s">
        <v>64</v>
      </c>
      <c r="I5" s="67" t="s">
        <v>96</v>
      </c>
      <c r="J5" s="76" t="s">
        <v>119</v>
      </c>
      <c r="K5" s="75" t="s">
        <v>8</v>
      </c>
      <c r="L5" s="66" t="s">
        <v>9</v>
      </c>
      <c r="M5" s="66" t="s">
        <v>10</v>
      </c>
      <c r="N5" s="66" t="s">
        <v>11</v>
      </c>
      <c r="O5" s="81" t="s">
        <v>120</v>
      </c>
      <c r="P5" s="75" t="s">
        <v>12</v>
      </c>
      <c r="Q5" s="66" t="s">
        <v>48</v>
      </c>
      <c r="R5" s="85" t="s">
        <v>13</v>
      </c>
      <c r="S5" s="75" t="s">
        <v>9</v>
      </c>
      <c r="T5" s="105" t="s">
        <v>10</v>
      </c>
      <c r="U5" s="88" t="s">
        <v>141</v>
      </c>
      <c r="V5" s="64" t="s">
        <v>64</v>
      </c>
      <c r="W5" s="68" t="s">
        <v>96</v>
      </c>
      <c r="X5" s="65" t="s">
        <v>8</v>
      </c>
      <c r="Y5" s="65" t="s">
        <v>82</v>
      </c>
      <c r="Z5" s="65" t="s">
        <v>83</v>
      </c>
      <c r="AA5" s="63" t="s">
        <v>11</v>
      </c>
      <c r="AB5" s="86" t="s">
        <v>12</v>
      </c>
      <c r="AC5" s="65" t="s">
        <v>82</v>
      </c>
      <c r="AD5" s="63" t="s">
        <v>83</v>
      </c>
      <c r="AE5" s="64" t="s">
        <v>114</v>
      </c>
      <c r="AF5" s="63" t="s">
        <v>115</v>
      </c>
      <c r="AG5" s="88" t="s">
        <v>14</v>
      </c>
      <c r="AH5" s="65" t="s">
        <v>8</v>
      </c>
      <c r="AI5" s="65" t="s">
        <v>82</v>
      </c>
      <c r="AJ5" s="65" t="s">
        <v>83</v>
      </c>
      <c r="AK5" s="63" t="s">
        <v>11</v>
      </c>
      <c r="AL5" s="88" t="s">
        <v>12</v>
      </c>
      <c r="AM5" s="65" t="s">
        <v>82</v>
      </c>
      <c r="AN5" s="63" t="s">
        <v>83</v>
      </c>
      <c r="AO5" s="88" t="s">
        <v>114</v>
      </c>
      <c r="AP5" s="63" t="s">
        <v>115</v>
      </c>
      <c r="AQ5" s="206"/>
      <c r="AR5" s="208"/>
      <c r="AS5" s="210"/>
      <c r="AT5" s="212"/>
    </row>
    <row r="6" spans="1:46" s="60" customFormat="1" ht="17.100000000000001" customHeight="1" x14ac:dyDescent="0.3">
      <c r="A6" s="15" t="s">
        <v>50</v>
      </c>
      <c r="B6" s="70" t="s">
        <v>121</v>
      </c>
      <c r="C6" s="71">
        <v>1</v>
      </c>
      <c r="D6" s="93" t="s">
        <v>52</v>
      </c>
      <c r="E6" s="5">
        <f>AT6</f>
        <v>30</v>
      </c>
      <c r="F6" s="6">
        <v>0</v>
      </c>
      <c r="G6" s="7">
        <v>11</v>
      </c>
      <c r="H6" s="7">
        <v>12</v>
      </c>
      <c r="I6" s="7">
        <v>1</v>
      </c>
      <c r="J6" s="53"/>
      <c r="K6" s="82"/>
      <c r="L6" s="20">
        <v>1</v>
      </c>
      <c r="M6" s="20">
        <v>1</v>
      </c>
      <c r="N6" s="51"/>
      <c r="O6" s="83"/>
      <c r="P6" s="8"/>
      <c r="Q6" s="1"/>
      <c r="R6" s="14"/>
      <c r="S6" s="46"/>
      <c r="T6" s="50"/>
      <c r="U6" s="39">
        <v>6</v>
      </c>
      <c r="V6" s="45"/>
      <c r="W6" s="45"/>
      <c r="X6" s="58"/>
      <c r="Y6" s="45"/>
      <c r="Z6" s="45"/>
      <c r="AA6" s="101"/>
      <c r="AB6" s="80"/>
      <c r="AC6" s="47"/>
      <c r="AD6" s="48"/>
      <c r="AE6" s="47"/>
      <c r="AF6" s="48"/>
      <c r="AG6" s="8"/>
      <c r="AH6" s="47"/>
      <c r="AI6" s="47"/>
      <c r="AJ6" s="47"/>
      <c r="AK6" s="48"/>
      <c r="AL6" s="8"/>
      <c r="AM6" s="47"/>
      <c r="AN6" s="48"/>
      <c r="AO6" s="46"/>
      <c r="AP6" s="48"/>
      <c r="AQ6" s="35">
        <f>F6+G6+H6+I6+J6+U6</f>
        <v>30</v>
      </c>
      <c r="AR6" s="16">
        <f>L6+M6+N6+O6+T6+S6+Z6+AA6</f>
        <v>2</v>
      </c>
      <c r="AS6" s="16">
        <f t="shared" ref="AS6:AS49" si="0">AQ6+AR6</f>
        <v>32</v>
      </c>
      <c r="AT6" s="36">
        <v>30</v>
      </c>
    </row>
    <row r="7" spans="1:46" s="60" customFormat="1" ht="17.100000000000001" customHeight="1" x14ac:dyDescent="0.3">
      <c r="A7" s="15" t="s">
        <v>50</v>
      </c>
      <c r="B7" s="70" t="s">
        <v>122</v>
      </c>
      <c r="C7" s="71">
        <v>2</v>
      </c>
      <c r="D7" s="94" t="s">
        <v>95</v>
      </c>
      <c r="E7" s="5">
        <f t="shared" ref="E7:E49" si="1">AT7</f>
        <v>40</v>
      </c>
      <c r="F7" s="6">
        <v>0</v>
      </c>
      <c r="G7" s="7">
        <v>0</v>
      </c>
      <c r="H7" s="7">
        <v>18</v>
      </c>
      <c r="I7" s="7">
        <v>1</v>
      </c>
      <c r="J7" s="53"/>
      <c r="K7" s="82"/>
      <c r="L7" s="20">
        <v>2</v>
      </c>
      <c r="M7" s="20">
        <v>2</v>
      </c>
      <c r="N7" s="49">
        <v>2</v>
      </c>
      <c r="O7" s="83"/>
      <c r="P7" s="8"/>
      <c r="Q7" s="1"/>
      <c r="R7" s="14"/>
      <c r="S7" s="46"/>
      <c r="T7" s="50"/>
      <c r="U7" s="39">
        <v>21</v>
      </c>
      <c r="V7" s="45"/>
      <c r="W7" s="45"/>
      <c r="X7" s="58"/>
      <c r="Y7" s="45"/>
      <c r="Z7" s="45"/>
      <c r="AA7" s="90"/>
      <c r="AB7" s="80"/>
      <c r="AC7" s="47"/>
      <c r="AD7" s="48"/>
      <c r="AE7" s="47"/>
      <c r="AF7" s="48"/>
      <c r="AG7" s="8"/>
      <c r="AH7" s="47"/>
      <c r="AI7" s="47"/>
      <c r="AJ7" s="47"/>
      <c r="AK7" s="48"/>
      <c r="AL7" s="8"/>
      <c r="AM7" s="47"/>
      <c r="AN7" s="48"/>
      <c r="AO7" s="46"/>
      <c r="AP7" s="48"/>
      <c r="AQ7" s="35">
        <f t="shared" ref="AQ7:AQ49" si="2">F7+G7+H7+I7+J7+U7</f>
        <v>40</v>
      </c>
      <c r="AR7" s="16">
        <f>L7+M7+N7+O7+T7+S7+Z7+AA7</f>
        <v>6</v>
      </c>
      <c r="AS7" s="16">
        <f t="shared" si="0"/>
        <v>46</v>
      </c>
      <c r="AT7" s="36">
        <v>40</v>
      </c>
    </row>
    <row r="8" spans="1:46" s="60" customFormat="1" ht="17.100000000000001" customHeight="1" x14ac:dyDescent="0.3">
      <c r="A8" s="15" t="s">
        <v>50</v>
      </c>
      <c r="B8" s="70" t="s">
        <v>122</v>
      </c>
      <c r="C8" s="71">
        <v>3</v>
      </c>
      <c r="D8" s="94" t="s">
        <v>30</v>
      </c>
      <c r="E8" s="5">
        <f t="shared" si="1"/>
        <v>40</v>
      </c>
      <c r="F8" s="6">
        <v>0</v>
      </c>
      <c r="G8" s="7">
        <v>24</v>
      </c>
      <c r="H8" s="7">
        <v>5</v>
      </c>
      <c r="I8" s="7">
        <v>1</v>
      </c>
      <c r="J8" s="53"/>
      <c r="K8" s="82"/>
      <c r="L8" s="20">
        <v>2</v>
      </c>
      <c r="M8" s="20">
        <v>2</v>
      </c>
      <c r="N8" s="51"/>
      <c r="O8" s="83"/>
      <c r="P8" s="8"/>
      <c r="Q8" s="1"/>
      <c r="R8" s="14"/>
      <c r="S8" s="46"/>
      <c r="T8" s="50"/>
      <c r="U8" s="39">
        <v>10</v>
      </c>
      <c r="V8" s="45"/>
      <c r="W8" s="45"/>
      <c r="X8" s="58"/>
      <c r="Y8" s="45"/>
      <c r="Z8" s="45"/>
      <c r="AA8" s="101"/>
      <c r="AB8" s="80"/>
      <c r="AC8" s="47"/>
      <c r="AD8" s="48"/>
      <c r="AE8" s="47"/>
      <c r="AF8" s="48"/>
      <c r="AG8" s="8"/>
      <c r="AH8" s="47"/>
      <c r="AI8" s="47"/>
      <c r="AJ8" s="47"/>
      <c r="AK8" s="48"/>
      <c r="AL8" s="8"/>
      <c r="AM8" s="47"/>
      <c r="AN8" s="48"/>
      <c r="AO8" s="46"/>
      <c r="AP8" s="48"/>
      <c r="AQ8" s="35">
        <f t="shared" si="2"/>
        <v>40</v>
      </c>
      <c r="AR8" s="16">
        <f>L8+M8+N8+O8+T8+S8+Z8+AA8</f>
        <v>4</v>
      </c>
      <c r="AS8" s="16">
        <f t="shared" si="0"/>
        <v>44</v>
      </c>
      <c r="AT8" s="36">
        <v>40</v>
      </c>
    </row>
    <row r="9" spans="1:46" s="60" customFormat="1" ht="17.100000000000001" customHeight="1" x14ac:dyDescent="0.3">
      <c r="A9" s="15" t="s">
        <v>50</v>
      </c>
      <c r="B9" s="70" t="s">
        <v>123</v>
      </c>
      <c r="C9" s="71">
        <v>4</v>
      </c>
      <c r="D9" s="94" t="s">
        <v>31</v>
      </c>
      <c r="E9" s="5">
        <f t="shared" si="1"/>
        <v>140</v>
      </c>
      <c r="F9" s="6">
        <v>30</v>
      </c>
      <c r="G9" s="7">
        <v>40</v>
      </c>
      <c r="H9" s="7">
        <v>37</v>
      </c>
      <c r="I9" s="7">
        <v>3</v>
      </c>
      <c r="J9" s="53"/>
      <c r="K9" s="82"/>
      <c r="L9" s="21">
        <v>4</v>
      </c>
      <c r="M9" s="20">
        <v>4</v>
      </c>
      <c r="N9" s="51"/>
      <c r="O9" s="83"/>
      <c r="P9" s="8"/>
      <c r="Q9" s="1"/>
      <c r="R9" s="14"/>
      <c r="S9" s="46"/>
      <c r="T9" s="50"/>
      <c r="U9" s="39">
        <v>30</v>
      </c>
      <c r="V9" s="45"/>
      <c r="W9" s="45"/>
      <c r="X9" s="58"/>
      <c r="Y9" s="45"/>
      <c r="Z9" s="45"/>
      <c r="AA9" s="101"/>
      <c r="AB9" s="80"/>
      <c r="AC9" s="47"/>
      <c r="AD9" s="48"/>
      <c r="AE9" s="47"/>
      <c r="AF9" s="48"/>
      <c r="AG9" s="8"/>
      <c r="AH9" s="47"/>
      <c r="AI9" s="47"/>
      <c r="AJ9" s="47"/>
      <c r="AK9" s="48"/>
      <c r="AL9" s="8"/>
      <c r="AM9" s="47"/>
      <c r="AN9" s="48"/>
      <c r="AO9" s="46"/>
      <c r="AP9" s="48"/>
      <c r="AQ9" s="35">
        <f t="shared" si="2"/>
        <v>140</v>
      </c>
      <c r="AR9" s="16">
        <f>L9+M9</f>
        <v>8</v>
      </c>
      <c r="AS9" s="16">
        <f t="shared" si="0"/>
        <v>148</v>
      </c>
      <c r="AT9" s="36">
        <v>140</v>
      </c>
    </row>
    <row r="10" spans="1:46" s="60" customFormat="1" ht="17.100000000000001" customHeight="1" x14ac:dyDescent="0.3">
      <c r="A10" s="15" t="s">
        <v>50</v>
      </c>
      <c r="B10" s="70" t="s">
        <v>124</v>
      </c>
      <c r="C10" s="71">
        <v>5</v>
      </c>
      <c r="D10" s="94" t="s">
        <v>26</v>
      </c>
      <c r="E10" s="5">
        <f t="shared" si="1"/>
        <v>34</v>
      </c>
      <c r="F10" s="6">
        <v>10</v>
      </c>
      <c r="G10" s="7">
        <v>24</v>
      </c>
      <c r="H10" s="52"/>
      <c r="I10" s="52"/>
      <c r="J10" s="53"/>
      <c r="K10" s="82"/>
      <c r="L10" s="21" t="str">
        <f>TRUNC((AT10*0.05),0)&amp;"명이내"</f>
        <v>1명이내</v>
      </c>
      <c r="M10" s="21" t="str">
        <f>TRUNC((AT10*0.05),0)&amp;"명이내"</f>
        <v>1명이내</v>
      </c>
      <c r="N10" s="49">
        <v>3</v>
      </c>
      <c r="O10" s="83"/>
      <c r="P10" s="8"/>
      <c r="Q10" s="1"/>
      <c r="R10" s="14"/>
      <c r="S10" s="46"/>
      <c r="T10" s="50"/>
      <c r="U10" s="91"/>
      <c r="V10" s="47"/>
      <c r="W10" s="47"/>
      <c r="X10" s="47"/>
      <c r="Y10" s="45"/>
      <c r="Z10" s="45"/>
      <c r="AA10" s="90"/>
      <c r="AB10" s="80"/>
      <c r="AC10" s="47"/>
      <c r="AD10" s="48"/>
      <c r="AE10" s="47"/>
      <c r="AF10" s="48"/>
      <c r="AG10" s="8"/>
      <c r="AH10" s="47"/>
      <c r="AI10" s="47"/>
      <c r="AJ10" s="47"/>
      <c r="AK10" s="48"/>
      <c r="AL10" s="8"/>
      <c r="AM10" s="47"/>
      <c r="AN10" s="48"/>
      <c r="AO10" s="46"/>
      <c r="AP10" s="48"/>
      <c r="AQ10" s="35">
        <f t="shared" si="2"/>
        <v>34</v>
      </c>
      <c r="AR10" s="16">
        <v>3</v>
      </c>
      <c r="AS10" s="16">
        <f t="shared" si="0"/>
        <v>37</v>
      </c>
      <c r="AT10" s="36">
        <v>34</v>
      </c>
    </row>
    <row r="11" spans="1:46" s="60" customFormat="1" ht="17.100000000000001" customHeight="1" x14ac:dyDescent="0.3">
      <c r="A11" s="15" t="s">
        <v>50</v>
      </c>
      <c r="B11" s="70" t="s">
        <v>124</v>
      </c>
      <c r="C11" s="71">
        <v>6</v>
      </c>
      <c r="D11" s="94" t="s">
        <v>125</v>
      </c>
      <c r="E11" s="5">
        <f t="shared" si="1"/>
        <v>35</v>
      </c>
      <c r="F11" s="6">
        <v>10</v>
      </c>
      <c r="G11" s="7">
        <v>25</v>
      </c>
      <c r="H11" s="52"/>
      <c r="I11" s="52"/>
      <c r="J11" s="53"/>
      <c r="K11" s="82"/>
      <c r="L11" s="21" t="str">
        <f>TRUNC((AT11*0.05),0)&amp;"명이내"</f>
        <v>1명이내</v>
      </c>
      <c r="M11" s="21" t="str">
        <f>TRUNC((AT11*0.05),0)&amp;"명이내"</f>
        <v>1명이내</v>
      </c>
      <c r="N11" s="49">
        <v>2</v>
      </c>
      <c r="O11" s="83"/>
      <c r="P11" s="8"/>
      <c r="Q11" s="1"/>
      <c r="R11" s="14"/>
      <c r="S11" s="46"/>
      <c r="T11" s="50"/>
      <c r="U11" s="91"/>
      <c r="V11" s="47"/>
      <c r="W11" s="47"/>
      <c r="X11" s="47"/>
      <c r="Y11" s="45"/>
      <c r="Z11" s="45"/>
      <c r="AA11" s="90"/>
      <c r="AB11" s="80"/>
      <c r="AC11" s="47"/>
      <c r="AD11" s="48"/>
      <c r="AE11" s="47"/>
      <c r="AF11" s="48"/>
      <c r="AG11" s="8"/>
      <c r="AH11" s="47"/>
      <c r="AI11" s="47"/>
      <c r="AJ11" s="47"/>
      <c r="AK11" s="48"/>
      <c r="AL11" s="8"/>
      <c r="AM11" s="47"/>
      <c r="AN11" s="48"/>
      <c r="AO11" s="46"/>
      <c r="AP11" s="48"/>
      <c r="AQ11" s="35">
        <f t="shared" si="2"/>
        <v>35</v>
      </c>
      <c r="AR11" s="16">
        <v>2</v>
      </c>
      <c r="AS11" s="16">
        <f t="shared" si="0"/>
        <v>37</v>
      </c>
      <c r="AT11" s="36">
        <v>35</v>
      </c>
    </row>
    <row r="12" spans="1:46" s="60" customFormat="1" ht="17.100000000000001" customHeight="1" x14ac:dyDescent="0.3">
      <c r="A12" s="15" t="s">
        <v>50</v>
      </c>
      <c r="B12" s="70" t="s">
        <v>124</v>
      </c>
      <c r="C12" s="71">
        <v>7</v>
      </c>
      <c r="D12" s="94" t="s">
        <v>29</v>
      </c>
      <c r="E12" s="5">
        <f t="shared" si="1"/>
        <v>25</v>
      </c>
      <c r="F12" s="6">
        <v>9</v>
      </c>
      <c r="G12" s="7">
        <v>16</v>
      </c>
      <c r="H12" s="52"/>
      <c r="I12" s="52"/>
      <c r="J12" s="53"/>
      <c r="K12" s="82"/>
      <c r="L12" s="21" t="str">
        <f>TRUNC((AT12*0.05),0)&amp;"명이내"</f>
        <v>1명이내</v>
      </c>
      <c r="M12" s="21" t="str">
        <f>TRUNC((AT12*0.05),0)&amp;"명이내"</f>
        <v>1명이내</v>
      </c>
      <c r="N12" s="51"/>
      <c r="O12" s="83"/>
      <c r="P12" s="8"/>
      <c r="Q12" s="1"/>
      <c r="R12" s="14"/>
      <c r="S12" s="46"/>
      <c r="T12" s="50"/>
      <c r="U12" s="91"/>
      <c r="V12" s="47"/>
      <c r="W12" s="47"/>
      <c r="X12" s="47"/>
      <c r="Y12" s="45"/>
      <c r="Z12" s="45"/>
      <c r="AA12" s="48"/>
      <c r="AB12" s="80"/>
      <c r="AC12" s="47"/>
      <c r="AD12" s="48"/>
      <c r="AE12" s="47"/>
      <c r="AF12" s="48"/>
      <c r="AG12" s="8"/>
      <c r="AH12" s="47"/>
      <c r="AI12" s="47"/>
      <c r="AJ12" s="47"/>
      <c r="AK12" s="48"/>
      <c r="AL12" s="8"/>
      <c r="AM12" s="47"/>
      <c r="AN12" s="48"/>
      <c r="AO12" s="46"/>
      <c r="AP12" s="48"/>
      <c r="AQ12" s="35">
        <f t="shared" si="2"/>
        <v>25</v>
      </c>
      <c r="AR12" s="16">
        <f>O12+T12+U12+Z12+AA12</f>
        <v>0</v>
      </c>
      <c r="AS12" s="16">
        <f t="shared" si="0"/>
        <v>25</v>
      </c>
      <c r="AT12" s="36">
        <v>25</v>
      </c>
    </row>
    <row r="13" spans="1:46" s="60" customFormat="1" ht="17.100000000000001" customHeight="1" x14ac:dyDescent="0.3">
      <c r="A13" s="15" t="s">
        <v>50</v>
      </c>
      <c r="B13" s="70" t="s">
        <v>124</v>
      </c>
      <c r="C13" s="71">
        <v>8</v>
      </c>
      <c r="D13" s="94" t="s">
        <v>28</v>
      </c>
      <c r="E13" s="5">
        <f t="shared" si="1"/>
        <v>25</v>
      </c>
      <c r="F13" s="6">
        <v>10</v>
      </c>
      <c r="G13" s="7">
        <v>15</v>
      </c>
      <c r="H13" s="52"/>
      <c r="I13" s="52"/>
      <c r="J13" s="53"/>
      <c r="K13" s="82"/>
      <c r="L13" s="21" t="str">
        <f>TRUNC((AT13*0.05),0)&amp;"명이내"</f>
        <v>1명이내</v>
      </c>
      <c r="M13" s="21" t="str">
        <f>TRUNC((AT13*0.05),0)&amp;"명이내"</f>
        <v>1명이내</v>
      </c>
      <c r="N13" s="51"/>
      <c r="O13" s="83"/>
      <c r="P13" s="8"/>
      <c r="Q13" s="1"/>
      <c r="R13" s="14"/>
      <c r="S13" s="46"/>
      <c r="T13" s="50"/>
      <c r="U13" s="91"/>
      <c r="V13" s="47"/>
      <c r="W13" s="47"/>
      <c r="X13" s="47"/>
      <c r="Y13" s="45"/>
      <c r="Z13" s="45"/>
      <c r="AA13" s="48"/>
      <c r="AB13" s="80"/>
      <c r="AC13" s="47"/>
      <c r="AD13" s="48"/>
      <c r="AE13" s="47"/>
      <c r="AF13" s="48"/>
      <c r="AG13" s="8"/>
      <c r="AH13" s="47"/>
      <c r="AI13" s="47"/>
      <c r="AJ13" s="47"/>
      <c r="AK13" s="48"/>
      <c r="AL13" s="8"/>
      <c r="AM13" s="47"/>
      <c r="AN13" s="48"/>
      <c r="AO13" s="46"/>
      <c r="AP13" s="48"/>
      <c r="AQ13" s="35">
        <f t="shared" si="2"/>
        <v>25</v>
      </c>
      <c r="AR13" s="16">
        <f>O13+T13+U13+Z13+AA13</f>
        <v>0</v>
      </c>
      <c r="AS13" s="16">
        <f t="shared" si="0"/>
        <v>25</v>
      </c>
      <c r="AT13" s="36">
        <v>25</v>
      </c>
    </row>
    <row r="14" spans="1:46" s="60" customFormat="1" ht="17.100000000000001" customHeight="1" x14ac:dyDescent="0.3">
      <c r="A14" s="15" t="s">
        <v>50</v>
      </c>
      <c r="B14" s="70" t="s">
        <v>126</v>
      </c>
      <c r="C14" s="71">
        <v>9</v>
      </c>
      <c r="D14" s="95" t="s">
        <v>127</v>
      </c>
      <c r="E14" s="5">
        <f t="shared" si="1"/>
        <v>40</v>
      </c>
      <c r="F14" s="6"/>
      <c r="G14" s="7">
        <v>40</v>
      </c>
      <c r="H14" s="52"/>
      <c r="I14" s="52"/>
      <c r="J14" s="53"/>
      <c r="K14" s="82"/>
      <c r="L14" s="21" t="str">
        <f>TRUNC((AT14*0.1),0)&amp;"명이내"</f>
        <v>4명이내</v>
      </c>
      <c r="M14" s="21" t="str">
        <f>TRUNC((AT14*0.1),0)&amp;"명이내"</f>
        <v>4명이내</v>
      </c>
      <c r="N14" s="51"/>
      <c r="O14" s="83"/>
      <c r="P14" s="8"/>
      <c r="Q14" s="1"/>
      <c r="R14" s="14"/>
      <c r="S14" s="54"/>
      <c r="T14" s="57"/>
      <c r="U14" s="91"/>
      <c r="V14" s="47"/>
      <c r="W14" s="47"/>
      <c r="X14" s="47"/>
      <c r="Y14" s="45"/>
      <c r="Z14" s="45"/>
      <c r="AA14" s="48"/>
      <c r="AB14" s="87"/>
      <c r="AC14" s="58"/>
      <c r="AD14" s="101"/>
      <c r="AE14" s="58"/>
      <c r="AF14" s="101"/>
      <c r="AG14" s="8"/>
      <c r="AH14" s="47"/>
      <c r="AI14" s="47"/>
      <c r="AJ14" s="47"/>
      <c r="AK14" s="48"/>
      <c r="AL14" s="8"/>
      <c r="AM14" s="47"/>
      <c r="AN14" s="48"/>
      <c r="AO14" s="46"/>
      <c r="AP14" s="48"/>
      <c r="AQ14" s="35">
        <f t="shared" si="2"/>
        <v>40</v>
      </c>
      <c r="AR14" s="16">
        <f>O14+T14+U14+Z14+AA14</f>
        <v>0</v>
      </c>
      <c r="AS14" s="16">
        <f t="shared" si="0"/>
        <v>40</v>
      </c>
      <c r="AT14" s="36">
        <v>40</v>
      </c>
    </row>
    <row r="15" spans="1:46" s="60" customFormat="1" ht="17.100000000000001" customHeight="1" x14ac:dyDescent="0.3">
      <c r="A15" s="15" t="s">
        <v>50</v>
      </c>
      <c r="B15" s="70" t="s">
        <v>126</v>
      </c>
      <c r="C15" s="71">
        <v>10</v>
      </c>
      <c r="D15" s="94" t="s">
        <v>45</v>
      </c>
      <c r="E15" s="5">
        <f t="shared" si="1"/>
        <v>40</v>
      </c>
      <c r="F15" s="6">
        <v>20</v>
      </c>
      <c r="G15" s="7">
        <v>15</v>
      </c>
      <c r="H15" s="7">
        <v>5</v>
      </c>
      <c r="I15" s="52"/>
      <c r="J15" s="53"/>
      <c r="K15" s="82"/>
      <c r="L15" s="20">
        <v>4</v>
      </c>
      <c r="M15" s="20">
        <v>4</v>
      </c>
      <c r="N15" s="51"/>
      <c r="O15" s="83"/>
      <c r="P15" s="8"/>
      <c r="Q15" s="1"/>
      <c r="R15" s="14"/>
      <c r="S15" s="46"/>
      <c r="T15" s="50"/>
      <c r="U15" s="91"/>
      <c r="V15" s="45"/>
      <c r="W15" s="47"/>
      <c r="X15" s="47"/>
      <c r="Y15" s="45"/>
      <c r="Z15" s="45"/>
      <c r="AA15" s="48"/>
      <c r="AB15" s="80"/>
      <c r="AC15" s="47"/>
      <c r="AD15" s="48"/>
      <c r="AE15" s="47"/>
      <c r="AF15" s="48"/>
      <c r="AG15" s="8"/>
      <c r="AH15" s="47"/>
      <c r="AI15" s="47"/>
      <c r="AJ15" s="47"/>
      <c r="AK15" s="48"/>
      <c r="AL15" s="8"/>
      <c r="AM15" s="47"/>
      <c r="AN15" s="48"/>
      <c r="AO15" s="46"/>
      <c r="AP15" s="48"/>
      <c r="AQ15" s="35">
        <f t="shared" si="2"/>
        <v>40</v>
      </c>
      <c r="AR15" s="16">
        <f>L15+M15</f>
        <v>8</v>
      </c>
      <c r="AS15" s="16">
        <f t="shared" si="0"/>
        <v>48</v>
      </c>
      <c r="AT15" s="36">
        <v>40</v>
      </c>
    </row>
    <row r="16" spans="1:46" s="60" customFormat="1" ht="17.100000000000001" customHeight="1" x14ac:dyDescent="0.3">
      <c r="A16" s="15" t="s">
        <v>50</v>
      </c>
      <c r="B16" s="70" t="s">
        <v>126</v>
      </c>
      <c r="C16" s="71">
        <v>11</v>
      </c>
      <c r="D16" s="94" t="s">
        <v>15</v>
      </c>
      <c r="E16" s="5">
        <f t="shared" si="1"/>
        <v>30</v>
      </c>
      <c r="F16" s="6">
        <v>5</v>
      </c>
      <c r="G16" s="7">
        <v>25</v>
      </c>
      <c r="H16" s="52"/>
      <c r="I16" s="52"/>
      <c r="J16" s="53"/>
      <c r="K16" s="82"/>
      <c r="L16" s="21" t="str">
        <f>TRUNC((AT16*0.05),0)&amp;"명이내"</f>
        <v>1명이내</v>
      </c>
      <c r="M16" s="21" t="str">
        <f>TRUNC((AT16*0.05),0)&amp;"명이내"</f>
        <v>1명이내</v>
      </c>
      <c r="N16" s="51"/>
      <c r="O16" s="83"/>
      <c r="P16" s="8"/>
      <c r="Q16" s="1"/>
      <c r="R16" s="14"/>
      <c r="S16" s="46"/>
      <c r="T16" s="50"/>
      <c r="U16" s="91"/>
      <c r="V16" s="47"/>
      <c r="W16" s="47"/>
      <c r="X16" s="47"/>
      <c r="Y16" s="45"/>
      <c r="Z16" s="45"/>
      <c r="AA16" s="48"/>
      <c r="AB16" s="80"/>
      <c r="AC16" s="47"/>
      <c r="AD16" s="48"/>
      <c r="AE16" s="47"/>
      <c r="AF16" s="48"/>
      <c r="AG16" s="8"/>
      <c r="AH16" s="47"/>
      <c r="AI16" s="47"/>
      <c r="AJ16" s="47"/>
      <c r="AK16" s="48"/>
      <c r="AL16" s="8"/>
      <c r="AM16" s="47"/>
      <c r="AN16" s="48"/>
      <c r="AO16" s="46"/>
      <c r="AP16" s="48"/>
      <c r="AQ16" s="35">
        <f t="shared" si="2"/>
        <v>30</v>
      </c>
      <c r="AR16" s="16">
        <f t="shared" ref="AR16:AR31" si="3">O16+T16+U16+Z16+AA16</f>
        <v>0</v>
      </c>
      <c r="AS16" s="16">
        <f t="shared" si="0"/>
        <v>30</v>
      </c>
      <c r="AT16" s="36">
        <v>30</v>
      </c>
    </row>
    <row r="17" spans="1:46" s="60" customFormat="1" ht="17.100000000000001" customHeight="1" x14ac:dyDescent="0.3">
      <c r="A17" s="15" t="s">
        <v>50</v>
      </c>
      <c r="B17" s="70" t="s">
        <v>126</v>
      </c>
      <c r="C17" s="71">
        <v>12</v>
      </c>
      <c r="D17" s="94" t="s">
        <v>68</v>
      </c>
      <c r="E17" s="5">
        <f t="shared" si="1"/>
        <v>30</v>
      </c>
      <c r="F17" s="6">
        <v>13</v>
      </c>
      <c r="G17" s="7">
        <v>17</v>
      </c>
      <c r="H17" s="52"/>
      <c r="I17" s="52"/>
      <c r="J17" s="53"/>
      <c r="K17" s="82"/>
      <c r="L17" s="21" t="str">
        <f t="shared" ref="L17:L31" si="4">TRUNC((AT17*0.1),0)&amp;"명이내"</f>
        <v>3명이내</v>
      </c>
      <c r="M17" s="21" t="str">
        <f t="shared" ref="M17:M31" si="5">TRUNC((AT17*0.1),0)&amp;"명이내"</f>
        <v>3명이내</v>
      </c>
      <c r="N17" s="49">
        <v>3</v>
      </c>
      <c r="O17" s="83"/>
      <c r="P17" s="8"/>
      <c r="Q17" s="1"/>
      <c r="R17" s="14"/>
      <c r="S17" s="46"/>
      <c r="T17" s="50"/>
      <c r="U17" s="91"/>
      <c r="V17" s="47"/>
      <c r="W17" s="47"/>
      <c r="X17" s="47"/>
      <c r="Y17" s="45"/>
      <c r="Z17" s="45"/>
      <c r="AA17" s="90"/>
      <c r="AB17" s="80"/>
      <c r="AC17" s="47"/>
      <c r="AD17" s="48"/>
      <c r="AE17" s="47"/>
      <c r="AF17" s="48"/>
      <c r="AG17" s="8"/>
      <c r="AH17" s="47"/>
      <c r="AI17" s="47"/>
      <c r="AJ17" s="47"/>
      <c r="AK17" s="48"/>
      <c r="AL17" s="8"/>
      <c r="AM17" s="47"/>
      <c r="AN17" s="48"/>
      <c r="AO17" s="46"/>
      <c r="AP17" s="48"/>
      <c r="AQ17" s="35">
        <f t="shared" si="2"/>
        <v>30</v>
      </c>
      <c r="AR17" s="16">
        <f>N17</f>
        <v>3</v>
      </c>
      <c r="AS17" s="16">
        <f t="shared" si="0"/>
        <v>33</v>
      </c>
      <c r="AT17" s="36">
        <v>30</v>
      </c>
    </row>
    <row r="18" spans="1:46" s="60" customFormat="1" ht="17.100000000000001" customHeight="1" x14ac:dyDescent="0.3">
      <c r="A18" s="15" t="s">
        <v>50</v>
      </c>
      <c r="B18" s="70" t="s">
        <v>126</v>
      </c>
      <c r="C18" s="71">
        <v>13</v>
      </c>
      <c r="D18" s="94" t="s">
        <v>81</v>
      </c>
      <c r="E18" s="5">
        <f t="shared" si="1"/>
        <v>40</v>
      </c>
      <c r="F18" s="6">
        <v>16</v>
      </c>
      <c r="G18" s="7">
        <v>24</v>
      </c>
      <c r="H18" s="52"/>
      <c r="I18" s="52"/>
      <c r="J18" s="53"/>
      <c r="K18" s="82"/>
      <c r="L18" s="21" t="str">
        <f t="shared" si="4"/>
        <v>4명이내</v>
      </c>
      <c r="M18" s="21" t="str">
        <f t="shared" si="5"/>
        <v>4명이내</v>
      </c>
      <c r="N18" s="51"/>
      <c r="O18" s="83"/>
      <c r="P18" s="8"/>
      <c r="Q18" s="1"/>
      <c r="R18" s="14"/>
      <c r="S18" s="46"/>
      <c r="T18" s="50"/>
      <c r="U18" s="91"/>
      <c r="V18" s="47"/>
      <c r="W18" s="47"/>
      <c r="X18" s="47"/>
      <c r="Y18" s="45"/>
      <c r="Z18" s="45"/>
      <c r="AA18" s="48"/>
      <c r="AB18" s="80"/>
      <c r="AC18" s="47"/>
      <c r="AD18" s="48"/>
      <c r="AE18" s="47"/>
      <c r="AF18" s="48"/>
      <c r="AG18" s="8"/>
      <c r="AH18" s="47"/>
      <c r="AI18" s="47"/>
      <c r="AJ18" s="47"/>
      <c r="AK18" s="48"/>
      <c r="AL18" s="8"/>
      <c r="AM18" s="47"/>
      <c r="AN18" s="48"/>
      <c r="AO18" s="46"/>
      <c r="AP18" s="48"/>
      <c r="AQ18" s="35">
        <f t="shared" si="2"/>
        <v>40</v>
      </c>
      <c r="AR18" s="16">
        <f t="shared" si="3"/>
        <v>0</v>
      </c>
      <c r="AS18" s="16">
        <f t="shared" si="0"/>
        <v>40</v>
      </c>
      <c r="AT18" s="36">
        <v>40</v>
      </c>
    </row>
    <row r="19" spans="1:46" s="60" customFormat="1" ht="17.100000000000001" customHeight="1" x14ac:dyDescent="0.3">
      <c r="A19" s="15" t="s">
        <v>50</v>
      </c>
      <c r="B19" s="70" t="s">
        <v>126</v>
      </c>
      <c r="C19" s="71">
        <v>14</v>
      </c>
      <c r="D19" s="94" t="s">
        <v>17</v>
      </c>
      <c r="E19" s="5">
        <f t="shared" si="1"/>
        <v>35</v>
      </c>
      <c r="F19" s="6">
        <v>10</v>
      </c>
      <c r="G19" s="7">
        <v>25</v>
      </c>
      <c r="H19" s="52"/>
      <c r="I19" s="52"/>
      <c r="J19" s="53"/>
      <c r="K19" s="82"/>
      <c r="L19" s="21" t="str">
        <f t="shared" si="4"/>
        <v>3명이내</v>
      </c>
      <c r="M19" s="21" t="str">
        <f t="shared" si="5"/>
        <v>3명이내</v>
      </c>
      <c r="N19" s="51"/>
      <c r="O19" s="83"/>
      <c r="P19" s="8"/>
      <c r="Q19" s="1"/>
      <c r="R19" s="14"/>
      <c r="S19" s="46"/>
      <c r="T19" s="50"/>
      <c r="U19" s="91"/>
      <c r="V19" s="47"/>
      <c r="W19" s="47"/>
      <c r="X19" s="47"/>
      <c r="Y19" s="45"/>
      <c r="Z19" s="45"/>
      <c r="AA19" s="48"/>
      <c r="AB19" s="80"/>
      <c r="AC19" s="47"/>
      <c r="AD19" s="48"/>
      <c r="AE19" s="47"/>
      <c r="AF19" s="48"/>
      <c r="AG19" s="8"/>
      <c r="AH19" s="47"/>
      <c r="AI19" s="47"/>
      <c r="AJ19" s="47"/>
      <c r="AK19" s="48"/>
      <c r="AL19" s="8"/>
      <c r="AM19" s="47"/>
      <c r="AN19" s="48"/>
      <c r="AO19" s="46"/>
      <c r="AP19" s="48"/>
      <c r="AQ19" s="35">
        <f t="shared" si="2"/>
        <v>35</v>
      </c>
      <c r="AR19" s="16">
        <f t="shared" si="3"/>
        <v>0</v>
      </c>
      <c r="AS19" s="16">
        <f t="shared" si="0"/>
        <v>35</v>
      </c>
      <c r="AT19" s="36">
        <v>35</v>
      </c>
    </row>
    <row r="20" spans="1:46" s="60" customFormat="1" ht="17.100000000000001" customHeight="1" x14ac:dyDescent="0.3">
      <c r="A20" s="15" t="s">
        <v>50</v>
      </c>
      <c r="B20" s="70" t="s">
        <v>126</v>
      </c>
      <c r="C20" s="71">
        <v>15</v>
      </c>
      <c r="D20" s="94" t="s">
        <v>16</v>
      </c>
      <c r="E20" s="5">
        <f t="shared" si="1"/>
        <v>10</v>
      </c>
      <c r="F20" s="6">
        <v>0</v>
      </c>
      <c r="G20" s="7">
        <v>10</v>
      </c>
      <c r="H20" s="52"/>
      <c r="I20" s="52"/>
      <c r="J20" s="53"/>
      <c r="K20" s="82"/>
      <c r="L20" s="21" t="str">
        <f t="shared" si="4"/>
        <v>1명이내</v>
      </c>
      <c r="M20" s="21" t="str">
        <f t="shared" si="5"/>
        <v>1명이내</v>
      </c>
      <c r="N20" s="51"/>
      <c r="O20" s="83"/>
      <c r="P20" s="8"/>
      <c r="Q20" s="1"/>
      <c r="R20" s="14"/>
      <c r="S20" s="46"/>
      <c r="T20" s="50"/>
      <c r="U20" s="91"/>
      <c r="V20" s="47"/>
      <c r="W20" s="47"/>
      <c r="X20" s="47"/>
      <c r="Y20" s="45"/>
      <c r="Z20" s="45"/>
      <c r="AA20" s="48"/>
      <c r="AB20" s="80"/>
      <c r="AC20" s="47"/>
      <c r="AD20" s="48"/>
      <c r="AE20" s="47"/>
      <c r="AF20" s="48"/>
      <c r="AG20" s="8"/>
      <c r="AH20" s="47"/>
      <c r="AI20" s="47"/>
      <c r="AJ20" s="47"/>
      <c r="AK20" s="48"/>
      <c r="AL20" s="8"/>
      <c r="AM20" s="47"/>
      <c r="AN20" s="48"/>
      <c r="AO20" s="46"/>
      <c r="AP20" s="48"/>
      <c r="AQ20" s="35">
        <f t="shared" si="2"/>
        <v>10</v>
      </c>
      <c r="AR20" s="16">
        <f t="shared" si="3"/>
        <v>0</v>
      </c>
      <c r="AS20" s="16">
        <f t="shared" si="0"/>
        <v>10</v>
      </c>
      <c r="AT20" s="36">
        <v>10</v>
      </c>
    </row>
    <row r="21" spans="1:46" s="60" customFormat="1" ht="17.100000000000001" customHeight="1" x14ac:dyDescent="0.3">
      <c r="A21" s="15" t="s">
        <v>50</v>
      </c>
      <c r="B21" s="70" t="s">
        <v>126</v>
      </c>
      <c r="C21" s="71">
        <v>16</v>
      </c>
      <c r="D21" s="94" t="s">
        <v>19</v>
      </c>
      <c r="E21" s="5">
        <f t="shared" si="1"/>
        <v>25</v>
      </c>
      <c r="F21" s="6">
        <v>10</v>
      </c>
      <c r="G21" s="7">
        <v>15</v>
      </c>
      <c r="H21" s="52"/>
      <c r="I21" s="52"/>
      <c r="J21" s="53"/>
      <c r="K21" s="98" t="str">
        <f>TRUNC((AT21*0.1),0)&amp;"명이내"</f>
        <v>2명이내</v>
      </c>
      <c r="L21" s="21" t="str">
        <f t="shared" si="4"/>
        <v>2명이내</v>
      </c>
      <c r="M21" s="21" t="str">
        <f t="shared" si="5"/>
        <v>2명이내</v>
      </c>
      <c r="N21" s="51"/>
      <c r="O21" s="83"/>
      <c r="P21" s="8"/>
      <c r="Q21" s="1"/>
      <c r="R21" s="14"/>
      <c r="S21" s="46"/>
      <c r="T21" s="50"/>
      <c r="U21" s="91"/>
      <c r="V21" s="47"/>
      <c r="W21" s="47"/>
      <c r="X21" s="45"/>
      <c r="Y21" s="45"/>
      <c r="Z21" s="45"/>
      <c r="AA21" s="48"/>
      <c r="AB21" s="80"/>
      <c r="AC21" s="47"/>
      <c r="AD21" s="48"/>
      <c r="AE21" s="47"/>
      <c r="AF21" s="48"/>
      <c r="AG21" s="8"/>
      <c r="AH21" s="47"/>
      <c r="AI21" s="47"/>
      <c r="AJ21" s="47"/>
      <c r="AK21" s="48"/>
      <c r="AL21" s="8"/>
      <c r="AM21" s="47"/>
      <c r="AN21" s="48"/>
      <c r="AO21" s="46"/>
      <c r="AP21" s="48"/>
      <c r="AQ21" s="35">
        <f t="shared" si="2"/>
        <v>25</v>
      </c>
      <c r="AR21" s="16">
        <f t="shared" si="3"/>
        <v>0</v>
      </c>
      <c r="AS21" s="16">
        <f t="shared" si="0"/>
        <v>25</v>
      </c>
      <c r="AT21" s="36">
        <v>25</v>
      </c>
    </row>
    <row r="22" spans="1:46" s="60" customFormat="1" ht="17.100000000000001" customHeight="1" x14ac:dyDescent="0.3">
      <c r="A22" s="15" t="s">
        <v>50</v>
      </c>
      <c r="B22" s="70" t="s">
        <v>126</v>
      </c>
      <c r="C22" s="71">
        <v>17</v>
      </c>
      <c r="D22" s="94" t="s">
        <v>80</v>
      </c>
      <c r="E22" s="5">
        <f t="shared" si="1"/>
        <v>40</v>
      </c>
      <c r="F22" s="6">
        <v>15</v>
      </c>
      <c r="G22" s="7">
        <v>25</v>
      </c>
      <c r="H22" s="52"/>
      <c r="I22" s="52"/>
      <c r="J22" s="53"/>
      <c r="K22" s="82"/>
      <c r="L22" s="21" t="str">
        <f t="shared" si="4"/>
        <v>4명이내</v>
      </c>
      <c r="M22" s="21" t="str">
        <f t="shared" si="5"/>
        <v>4명이내</v>
      </c>
      <c r="N22" s="51"/>
      <c r="O22" s="83"/>
      <c r="P22" s="8"/>
      <c r="Q22" s="1"/>
      <c r="R22" s="14"/>
      <c r="S22" s="46"/>
      <c r="T22" s="50"/>
      <c r="U22" s="91"/>
      <c r="V22" s="47"/>
      <c r="W22" s="47"/>
      <c r="X22" s="47"/>
      <c r="Y22" s="45"/>
      <c r="Z22" s="45"/>
      <c r="AA22" s="48"/>
      <c r="AB22" s="80"/>
      <c r="AC22" s="47"/>
      <c r="AD22" s="48"/>
      <c r="AE22" s="47"/>
      <c r="AF22" s="48"/>
      <c r="AG22" s="8"/>
      <c r="AH22" s="47"/>
      <c r="AI22" s="47"/>
      <c r="AJ22" s="47"/>
      <c r="AK22" s="48"/>
      <c r="AL22" s="8"/>
      <c r="AM22" s="47"/>
      <c r="AN22" s="48"/>
      <c r="AO22" s="46"/>
      <c r="AP22" s="48"/>
      <c r="AQ22" s="35">
        <f t="shared" si="2"/>
        <v>40</v>
      </c>
      <c r="AR22" s="16">
        <f t="shared" si="3"/>
        <v>0</v>
      </c>
      <c r="AS22" s="16">
        <f t="shared" si="0"/>
        <v>40</v>
      </c>
      <c r="AT22" s="36">
        <v>40</v>
      </c>
    </row>
    <row r="23" spans="1:46" s="60" customFormat="1" ht="17.100000000000001" customHeight="1" x14ac:dyDescent="0.3">
      <c r="A23" s="15" t="s">
        <v>50</v>
      </c>
      <c r="B23" s="70" t="s">
        <v>126</v>
      </c>
      <c r="C23" s="71">
        <v>18</v>
      </c>
      <c r="D23" s="94" t="s">
        <v>43</v>
      </c>
      <c r="E23" s="5">
        <f t="shared" si="1"/>
        <v>50</v>
      </c>
      <c r="F23" s="6">
        <v>25</v>
      </c>
      <c r="G23" s="7">
        <v>25</v>
      </c>
      <c r="H23" s="52"/>
      <c r="I23" s="52"/>
      <c r="J23" s="53"/>
      <c r="K23" s="98" t="str">
        <f>TRUNC((AT23*0.1),0)&amp;"명이내"</f>
        <v>5명이내</v>
      </c>
      <c r="L23" s="21" t="str">
        <f t="shared" si="4"/>
        <v>5명이내</v>
      </c>
      <c r="M23" s="21" t="str">
        <f t="shared" si="5"/>
        <v>5명이내</v>
      </c>
      <c r="N23" s="51"/>
      <c r="O23" s="83"/>
      <c r="P23" s="8"/>
      <c r="Q23" s="1"/>
      <c r="R23" s="14"/>
      <c r="S23" s="46"/>
      <c r="T23" s="50"/>
      <c r="U23" s="91"/>
      <c r="V23" s="47"/>
      <c r="W23" s="47"/>
      <c r="X23" s="45"/>
      <c r="Y23" s="45"/>
      <c r="Z23" s="45"/>
      <c r="AA23" s="48"/>
      <c r="AB23" s="80"/>
      <c r="AC23" s="47"/>
      <c r="AD23" s="48"/>
      <c r="AE23" s="47"/>
      <c r="AF23" s="48"/>
      <c r="AG23" s="8"/>
      <c r="AH23" s="47"/>
      <c r="AI23" s="47"/>
      <c r="AJ23" s="47"/>
      <c r="AK23" s="48"/>
      <c r="AL23" s="8"/>
      <c r="AM23" s="47"/>
      <c r="AN23" s="48"/>
      <c r="AO23" s="46"/>
      <c r="AP23" s="48"/>
      <c r="AQ23" s="35">
        <f t="shared" si="2"/>
        <v>50</v>
      </c>
      <c r="AR23" s="16">
        <f t="shared" si="3"/>
        <v>0</v>
      </c>
      <c r="AS23" s="16">
        <f t="shared" si="0"/>
        <v>50</v>
      </c>
      <c r="AT23" s="36">
        <v>50</v>
      </c>
    </row>
    <row r="24" spans="1:46" s="60" customFormat="1" ht="17.100000000000001" customHeight="1" x14ac:dyDescent="0.3">
      <c r="A24" s="15" t="s">
        <v>50</v>
      </c>
      <c r="B24" s="70" t="s">
        <v>128</v>
      </c>
      <c r="C24" s="71">
        <v>19</v>
      </c>
      <c r="D24" s="94" t="s">
        <v>20</v>
      </c>
      <c r="E24" s="5">
        <f t="shared" si="1"/>
        <v>45</v>
      </c>
      <c r="F24" s="6">
        <v>30</v>
      </c>
      <c r="G24" s="7">
        <v>15</v>
      </c>
      <c r="H24" s="52"/>
      <c r="I24" s="52"/>
      <c r="J24" s="53"/>
      <c r="K24" s="82"/>
      <c r="L24" s="21" t="str">
        <f t="shared" si="4"/>
        <v>4명이내</v>
      </c>
      <c r="M24" s="21" t="str">
        <f t="shared" si="5"/>
        <v>4명이내</v>
      </c>
      <c r="N24" s="51"/>
      <c r="O24" s="83"/>
      <c r="P24" s="8"/>
      <c r="Q24" s="1"/>
      <c r="R24" s="14"/>
      <c r="S24" s="46"/>
      <c r="T24" s="50"/>
      <c r="U24" s="91"/>
      <c r="V24" s="47"/>
      <c r="W24" s="47"/>
      <c r="X24" s="47"/>
      <c r="Y24" s="45"/>
      <c r="Z24" s="45"/>
      <c r="AA24" s="48"/>
      <c r="AB24" s="80"/>
      <c r="AC24" s="47"/>
      <c r="AD24" s="48"/>
      <c r="AE24" s="47"/>
      <c r="AF24" s="48"/>
      <c r="AG24" s="8"/>
      <c r="AH24" s="47"/>
      <c r="AI24" s="47"/>
      <c r="AJ24" s="47"/>
      <c r="AK24" s="48"/>
      <c r="AL24" s="8"/>
      <c r="AM24" s="47"/>
      <c r="AN24" s="48"/>
      <c r="AO24" s="46"/>
      <c r="AP24" s="48"/>
      <c r="AQ24" s="35">
        <f t="shared" si="2"/>
        <v>45</v>
      </c>
      <c r="AR24" s="16">
        <f t="shared" si="3"/>
        <v>0</v>
      </c>
      <c r="AS24" s="16">
        <f t="shared" si="0"/>
        <v>45</v>
      </c>
      <c r="AT24" s="36">
        <v>45</v>
      </c>
    </row>
    <row r="25" spans="1:46" s="60" customFormat="1" ht="17.100000000000001" customHeight="1" x14ac:dyDescent="0.3">
      <c r="A25" s="15" t="s">
        <v>50</v>
      </c>
      <c r="B25" s="70" t="s">
        <v>128</v>
      </c>
      <c r="C25" s="71">
        <v>20</v>
      </c>
      <c r="D25" s="94" t="s">
        <v>102</v>
      </c>
      <c r="E25" s="5">
        <f t="shared" si="1"/>
        <v>20</v>
      </c>
      <c r="F25" s="6">
        <v>5</v>
      </c>
      <c r="G25" s="7">
        <v>15</v>
      </c>
      <c r="H25" s="52"/>
      <c r="I25" s="52"/>
      <c r="J25" s="53"/>
      <c r="K25" s="82"/>
      <c r="L25" s="21" t="str">
        <f t="shared" si="4"/>
        <v>2명이내</v>
      </c>
      <c r="M25" s="21" t="str">
        <f t="shared" si="5"/>
        <v>2명이내</v>
      </c>
      <c r="N25" s="51"/>
      <c r="O25" s="83"/>
      <c r="P25" s="8"/>
      <c r="Q25" s="1"/>
      <c r="R25" s="14"/>
      <c r="S25" s="46"/>
      <c r="T25" s="50"/>
      <c r="U25" s="91"/>
      <c r="V25" s="47"/>
      <c r="W25" s="47"/>
      <c r="X25" s="47"/>
      <c r="Y25" s="45"/>
      <c r="Z25" s="45"/>
      <c r="AA25" s="48"/>
      <c r="AB25" s="80"/>
      <c r="AC25" s="47"/>
      <c r="AD25" s="48"/>
      <c r="AE25" s="47"/>
      <c r="AF25" s="48"/>
      <c r="AG25" s="8"/>
      <c r="AH25" s="47"/>
      <c r="AI25" s="47"/>
      <c r="AJ25" s="47"/>
      <c r="AK25" s="48"/>
      <c r="AL25" s="8"/>
      <c r="AM25" s="47"/>
      <c r="AN25" s="48"/>
      <c r="AO25" s="46"/>
      <c r="AP25" s="48"/>
      <c r="AQ25" s="35">
        <f t="shared" si="2"/>
        <v>20</v>
      </c>
      <c r="AR25" s="16">
        <f t="shared" si="3"/>
        <v>0</v>
      </c>
      <c r="AS25" s="16">
        <f t="shared" si="0"/>
        <v>20</v>
      </c>
      <c r="AT25" s="36">
        <v>20</v>
      </c>
    </row>
    <row r="26" spans="1:46" s="60" customFormat="1" ht="17.100000000000001" customHeight="1" x14ac:dyDescent="0.3">
      <c r="A26" s="15" t="s">
        <v>50</v>
      </c>
      <c r="B26" s="70" t="s">
        <v>128</v>
      </c>
      <c r="C26" s="71">
        <v>21</v>
      </c>
      <c r="D26" s="94" t="s">
        <v>71</v>
      </c>
      <c r="E26" s="5">
        <f t="shared" si="1"/>
        <v>20</v>
      </c>
      <c r="F26" s="6">
        <v>8</v>
      </c>
      <c r="G26" s="7">
        <v>12</v>
      </c>
      <c r="H26" s="52"/>
      <c r="I26" s="52"/>
      <c r="J26" s="53"/>
      <c r="K26" s="82"/>
      <c r="L26" s="21" t="str">
        <f t="shared" si="4"/>
        <v>2명이내</v>
      </c>
      <c r="M26" s="21" t="str">
        <f t="shared" si="5"/>
        <v>2명이내</v>
      </c>
      <c r="N26" s="51"/>
      <c r="O26" s="83"/>
      <c r="P26" s="8"/>
      <c r="Q26" s="1"/>
      <c r="R26" s="14"/>
      <c r="S26" s="46"/>
      <c r="T26" s="50"/>
      <c r="U26" s="91"/>
      <c r="V26" s="47"/>
      <c r="W26" s="47"/>
      <c r="X26" s="47"/>
      <c r="Y26" s="45"/>
      <c r="Z26" s="45"/>
      <c r="AA26" s="48"/>
      <c r="AB26" s="80"/>
      <c r="AC26" s="47"/>
      <c r="AD26" s="48"/>
      <c r="AE26" s="47"/>
      <c r="AF26" s="48"/>
      <c r="AG26" s="8"/>
      <c r="AH26" s="47"/>
      <c r="AI26" s="47"/>
      <c r="AJ26" s="47"/>
      <c r="AK26" s="48"/>
      <c r="AL26" s="8"/>
      <c r="AM26" s="47"/>
      <c r="AN26" s="48"/>
      <c r="AO26" s="46"/>
      <c r="AP26" s="48"/>
      <c r="AQ26" s="35">
        <f t="shared" si="2"/>
        <v>20</v>
      </c>
      <c r="AR26" s="16">
        <f t="shared" si="3"/>
        <v>0</v>
      </c>
      <c r="AS26" s="16">
        <f t="shared" si="0"/>
        <v>20</v>
      </c>
      <c r="AT26" s="36">
        <v>20</v>
      </c>
    </row>
    <row r="27" spans="1:46" s="60" customFormat="1" ht="17.100000000000001" customHeight="1" x14ac:dyDescent="0.3">
      <c r="A27" s="15" t="s">
        <v>50</v>
      </c>
      <c r="B27" s="70" t="s">
        <v>128</v>
      </c>
      <c r="C27" s="71">
        <v>22</v>
      </c>
      <c r="D27" s="94" t="s">
        <v>21</v>
      </c>
      <c r="E27" s="5">
        <f t="shared" si="1"/>
        <v>25</v>
      </c>
      <c r="F27" s="6">
        <v>15</v>
      </c>
      <c r="G27" s="7">
        <v>10</v>
      </c>
      <c r="H27" s="52"/>
      <c r="I27" s="52"/>
      <c r="J27" s="53"/>
      <c r="K27" s="98" t="str">
        <f>TRUNC((AT27*0.1),0)&amp;"명이내"</f>
        <v>2명이내</v>
      </c>
      <c r="L27" s="21" t="str">
        <f t="shared" si="4"/>
        <v>2명이내</v>
      </c>
      <c r="M27" s="21" t="str">
        <f t="shared" si="5"/>
        <v>2명이내</v>
      </c>
      <c r="N27" s="51"/>
      <c r="O27" s="83"/>
      <c r="P27" s="8"/>
      <c r="Q27" s="1"/>
      <c r="R27" s="14"/>
      <c r="S27" s="46"/>
      <c r="T27" s="50"/>
      <c r="U27" s="91"/>
      <c r="V27" s="47"/>
      <c r="W27" s="47"/>
      <c r="X27" s="45"/>
      <c r="Y27" s="45"/>
      <c r="Z27" s="45"/>
      <c r="AA27" s="48"/>
      <c r="AB27" s="80"/>
      <c r="AC27" s="47"/>
      <c r="AD27" s="48"/>
      <c r="AE27" s="47"/>
      <c r="AF27" s="48"/>
      <c r="AG27" s="8"/>
      <c r="AH27" s="47"/>
      <c r="AI27" s="47"/>
      <c r="AJ27" s="47"/>
      <c r="AK27" s="48"/>
      <c r="AL27" s="8"/>
      <c r="AM27" s="47"/>
      <c r="AN27" s="48"/>
      <c r="AO27" s="46"/>
      <c r="AP27" s="48"/>
      <c r="AQ27" s="35">
        <f t="shared" si="2"/>
        <v>25</v>
      </c>
      <c r="AR27" s="16">
        <f t="shared" si="3"/>
        <v>0</v>
      </c>
      <c r="AS27" s="16">
        <f t="shared" si="0"/>
        <v>25</v>
      </c>
      <c r="AT27" s="36">
        <v>25</v>
      </c>
    </row>
    <row r="28" spans="1:46" s="60" customFormat="1" ht="17.100000000000001" customHeight="1" x14ac:dyDescent="0.3">
      <c r="A28" s="15" t="s">
        <v>50</v>
      </c>
      <c r="B28" s="70" t="s">
        <v>129</v>
      </c>
      <c r="C28" s="71">
        <v>23</v>
      </c>
      <c r="D28" s="94" t="s">
        <v>67</v>
      </c>
      <c r="E28" s="5">
        <f t="shared" si="1"/>
        <v>25</v>
      </c>
      <c r="F28" s="6">
        <v>7</v>
      </c>
      <c r="G28" s="7">
        <v>18</v>
      </c>
      <c r="H28" s="52"/>
      <c r="I28" s="52"/>
      <c r="J28" s="53"/>
      <c r="K28" s="98" t="str">
        <f>TRUNC((AT28*0.1),0)&amp;"명이내"</f>
        <v>2명이내</v>
      </c>
      <c r="L28" s="21" t="str">
        <f t="shared" si="4"/>
        <v>2명이내</v>
      </c>
      <c r="M28" s="21" t="str">
        <f t="shared" si="5"/>
        <v>2명이내</v>
      </c>
      <c r="N28" s="51"/>
      <c r="O28" s="83"/>
      <c r="P28" s="8"/>
      <c r="Q28" s="1"/>
      <c r="R28" s="14"/>
      <c r="S28" s="46"/>
      <c r="T28" s="50"/>
      <c r="U28" s="91"/>
      <c r="V28" s="47"/>
      <c r="W28" s="47"/>
      <c r="X28" s="45"/>
      <c r="Y28" s="45"/>
      <c r="Z28" s="45"/>
      <c r="AA28" s="48"/>
      <c r="AB28" s="80"/>
      <c r="AC28" s="47"/>
      <c r="AD28" s="48"/>
      <c r="AE28" s="47"/>
      <c r="AF28" s="48"/>
      <c r="AG28" s="8"/>
      <c r="AH28" s="47"/>
      <c r="AI28" s="47"/>
      <c r="AJ28" s="47"/>
      <c r="AK28" s="48"/>
      <c r="AL28" s="8"/>
      <c r="AM28" s="47"/>
      <c r="AN28" s="48"/>
      <c r="AO28" s="46"/>
      <c r="AP28" s="48"/>
      <c r="AQ28" s="35">
        <f t="shared" si="2"/>
        <v>25</v>
      </c>
      <c r="AR28" s="16">
        <f t="shared" si="3"/>
        <v>0</v>
      </c>
      <c r="AS28" s="16">
        <f t="shared" si="0"/>
        <v>25</v>
      </c>
      <c r="AT28" s="36">
        <v>25</v>
      </c>
    </row>
    <row r="29" spans="1:46" s="60" customFormat="1" ht="17.100000000000001" customHeight="1" x14ac:dyDescent="0.3">
      <c r="A29" s="15" t="s">
        <v>50</v>
      </c>
      <c r="B29" s="70" t="s">
        <v>129</v>
      </c>
      <c r="C29" s="71">
        <v>24</v>
      </c>
      <c r="D29" s="94" t="s">
        <v>22</v>
      </c>
      <c r="E29" s="5">
        <f t="shared" si="1"/>
        <v>20</v>
      </c>
      <c r="F29" s="6">
        <v>0</v>
      </c>
      <c r="G29" s="7">
        <v>20</v>
      </c>
      <c r="H29" s="52"/>
      <c r="I29" s="52"/>
      <c r="J29" s="53"/>
      <c r="K29" s="98" t="str">
        <f>TRUNC((AT29*0.1),0)&amp;"명이내"</f>
        <v>2명이내</v>
      </c>
      <c r="L29" s="21" t="str">
        <f t="shared" si="4"/>
        <v>2명이내</v>
      </c>
      <c r="M29" s="21" t="str">
        <f t="shared" si="5"/>
        <v>2명이내</v>
      </c>
      <c r="N29" s="51"/>
      <c r="O29" s="83"/>
      <c r="P29" s="8"/>
      <c r="Q29" s="1"/>
      <c r="R29" s="14"/>
      <c r="S29" s="46"/>
      <c r="T29" s="50"/>
      <c r="U29" s="91"/>
      <c r="V29" s="47"/>
      <c r="W29" s="47"/>
      <c r="X29" s="45"/>
      <c r="Y29" s="45"/>
      <c r="Z29" s="45"/>
      <c r="AA29" s="48"/>
      <c r="AB29" s="80"/>
      <c r="AC29" s="47"/>
      <c r="AD29" s="48"/>
      <c r="AE29" s="47"/>
      <c r="AF29" s="48"/>
      <c r="AG29" s="8"/>
      <c r="AH29" s="47"/>
      <c r="AI29" s="47"/>
      <c r="AJ29" s="47"/>
      <c r="AK29" s="48"/>
      <c r="AL29" s="8"/>
      <c r="AM29" s="47"/>
      <c r="AN29" s="48"/>
      <c r="AO29" s="46"/>
      <c r="AP29" s="48"/>
      <c r="AQ29" s="35">
        <f t="shared" si="2"/>
        <v>20</v>
      </c>
      <c r="AR29" s="16">
        <f t="shared" si="3"/>
        <v>0</v>
      </c>
      <c r="AS29" s="16">
        <f t="shared" si="0"/>
        <v>20</v>
      </c>
      <c r="AT29" s="36">
        <v>20</v>
      </c>
    </row>
    <row r="30" spans="1:46" s="60" customFormat="1" ht="17.100000000000001" customHeight="1" x14ac:dyDescent="0.3">
      <c r="A30" s="15" t="s">
        <v>50</v>
      </c>
      <c r="B30" s="70" t="s">
        <v>130</v>
      </c>
      <c r="C30" s="71">
        <v>25</v>
      </c>
      <c r="D30" s="94" t="s">
        <v>103</v>
      </c>
      <c r="E30" s="5">
        <f t="shared" si="1"/>
        <v>25</v>
      </c>
      <c r="F30" s="6">
        <v>7</v>
      </c>
      <c r="G30" s="7">
        <v>18</v>
      </c>
      <c r="H30" s="52"/>
      <c r="I30" s="52"/>
      <c r="J30" s="53"/>
      <c r="K30" s="82"/>
      <c r="L30" s="21" t="str">
        <f t="shared" si="4"/>
        <v>2명이내</v>
      </c>
      <c r="M30" s="21" t="str">
        <f t="shared" si="5"/>
        <v>2명이내</v>
      </c>
      <c r="N30" s="51"/>
      <c r="O30" s="83"/>
      <c r="P30" s="8"/>
      <c r="Q30" s="1"/>
      <c r="R30" s="14"/>
      <c r="S30" s="46"/>
      <c r="T30" s="50"/>
      <c r="U30" s="91"/>
      <c r="V30" s="47"/>
      <c r="W30" s="47"/>
      <c r="X30" s="47"/>
      <c r="Y30" s="45"/>
      <c r="Z30" s="45"/>
      <c r="AA30" s="48"/>
      <c r="AB30" s="87"/>
      <c r="AC30" s="58"/>
      <c r="AD30" s="101"/>
      <c r="AE30" s="58"/>
      <c r="AF30" s="101"/>
      <c r="AG30" s="8"/>
      <c r="AH30" s="47"/>
      <c r="AI30" s="47"/>
      <c r="AJ30" s="47"/>
      <c r="AK30" s="48"/>
      <c r="AL30" s="8"/>
      <c r="AM30" s="47"/>
      <c r="AN30" s="48"/>
      <c r="AO30" s="46"/>
      <c r="AP30" s="48"/>
      <c r="AQ30" s="35">
        <f t="shared" si="2"/>
        <v>25</v>
      </c>
      <c r="AR30" s="16">
        <f t="shared" si="3"/>
        <v>0</v>
      </c>
      <c r="AS30" s="16">
        <f t="shared" si="0"/>
        <v>25</v>
      </c>
      <c r="AT30" s="36">
        <v>25</v>
      </c>
    </row>
    <row r="31" spans="1:46" s="60" customFormat="1" ht="17.100000000000001" customHeight="1" x14ac:dyDescent="0.3">
      <c r="A31" s="15" t="s">
        <v>50</v>
      </c>
      <c r="B31" s="70" t="s">
        <v>130</v>
      </c>
      <c r="C31" s="71">
        <v>26</v>
      </c>
      <c r="D31" s="94" t="s">
        <v>66</v>
      </c>
      <c r="E31" s="5">
        <f t="shared" si="1"/>
        <v>35</v>
      </c>
      <c r="F31" s="6">
        <v>17</v>
      </c>
      <c r="G31" s="7">
        <v>18</v>
      </c>
      <c r="H31" s="52"/>
      <c r="I31" s="52"/>
      <c r="J31" s="53"/>
      <c r="K31" s="98" t="str">
        <f>TRUNC((AT31*0.1),0)&amp;"명이내"</f>
        <v>3명이내</v>
      </c>
      <c r="L31" s="21" t="str">
        <f t="shared" si="4"/>
        <v>3명이내</v>
      </c>
      <c r="M31" s="21" t="str">
        <f t="shared" si="5"/>
        <v>3명이내</v>
      </c>
      <c r="N31" s="72"/>
      <c r="O31" s="96"/>
      <c r="P31" s="6"/>
      <c r="Q31" s="7"/>
      <c r="R31" s="14"/>
      <c r="S31" s="46"/>
      <c r="T31" s="50"/>
      <c r="U31" s="91"/>
      <c r="V31" s="47"/>
      <c r="W31" s="47"/>
      <c r="X31" s="45"/>
      <c r="Y31" s="45"/>
      <c r="Z31" s="45"/>
      <c r="AA31" s="48"/>
      <c r="AB31" s="80"/>
      <c r="AC31" s="47"/>
      <c r="AD31" s="48"/>
      <c r="AE31" s="47"/>
      <c r="AF31" s="48"/>
      <c r="AG31" s="8"/>
      <c r="AH31" s="47"/>
      <c r="AI31" s="47"/>
      <c r="AJ31" s="47"/>
      <c r="AK31" s="48"/>
      <c r="AL31" s="8"/>
      <c r="AM31" s="47"/>
      <c r="AN31" s="48"/>
      <c r="AO31" s="46"/>
      <c r="AP31" s="48"/>
      <c r="AQ31" s="35">
        <f t="shared" si="2"/>
        <v>35</v>
      </c>
      <c r="AR31" s="16">
        <f t="shared" si="3"/>
        <v>0</v>
      </c>
      <c r="AS31" s="16">
        <f t="shared" si="0"/>
        <v>35</v>
      </c>
      <c r="AT31" s="36">
        <v>35</v>
      </c>
    </row>
    <row r="32" spans="1:46" s="60" customFormat="1" ht="17.100000000000001" customHeight="1" x14ac:dyDescent="0.3">
      <c r="A32" s="15" t="s">
        <v>50</v>
      </c>
      <c r="B32" s="70" t="s">
        <v>131</v>
      </c>
      <c r="C32" s="71">
        <v>27</v>
      </c>
      <c r="D32" s="94" t="s">
        <v>84</v>
      </c>
      <c r="E32" s="5">
        <f t="shared" si="1"/>
        <v>60</v>
      </c>
      <c r="F32" s="6">
        <v>0</v>
      </c>
      <c r="G32" s="7">
        <v>0</v>
      </c>
      <c r="H32" s="52"/>
      <c r="I32" s="52"/>
      <c r="J32" s="53"/>
      <c r="K32" s="82"/>
      <c r="L32" s="99"/>
      <c r="M32" s="99"/>
      <c r="N32" s="72"/>
      <c r="O32" s="96"/>
      <c r="P32" s="44">
        <v>40</v>
      </c>
      <c r="Q32" s="13">
        <v>12</v>
      </c>
      <c r="R32" s="43">
        <v>8</v>
      </c>
      <c r="S32" s="6">
        <v>3</v>
      </c>
      <c r="T32" s="106">
        <v>3</v>
      </c>
      <c r="U32" s="46"/>
      <c r="V32" s="47"/>
      <c r="W32" s="47"/>
      <c r="X32" s="47"/>
      <c r="Y32" s="47"/>
      <c r="Z32" s="47"/>
      <c r="AA32" s="48"/>
      <c r="AB32" s="59"/>
      <c r="AC32" s="45"/>
      <c r="AD32" s="90"/>
      <c r="AE32" s="58"/>
      <c r="AF32" s="101"/>
      <c r="AG32" s="8"/>
      <c r="AH32" s="47"/>
      <c r="AI32" s="47"/>
      <c r="AJ32" s="47"/>
      <c r="AK32" s="48"/>
      <c r="AL32" s="8"/>
      <c r="AM32" s="47"/>
      <c r="AN32" s="48"/>
      <c r="AO32" s="46"/>
      <c r="AP32" s="48"/>
      <c r="AQ32" s="35">
        <f>P32+Q32+R32</f>
        <v>60</v>
      </c>
      <c r="AR32" s="16">
        <f>O32+S32+T32</f>
        <v>6</v>
      </c>
      <c r="AS32" s="16">
        <f t="shared" si="0"/>
        <v>66</v>
      </c>
      <c r="AT32" s="36">
        <v>60</v>
      </c>
    </row>
    <row r="33" spans="1:46" s="60" customFormat="1" ht="17.100000000000001" customHeight="1" x14ac:dyDescent="0.3">
      <c r="A33" s="15" t="s">
        <v>50</v>
      </c>
      <c r="B33" s="70" t="s">
        <v>131</v>
      </c>
      <c r="C33" s="71">
        <v>28</v>
      </c>
      <c r="D33" s="94" t="s">
        <v>24</v>
      </c>
      <c r="E33" s="5">
        <f t="shared" si="1"/>
        <v>70</v>
      </c>
      <c r="F33" s="6">
        <v>10</v>
      </c>
      <c r="G33" s="7">
        <v>0</v>
      </c>
      <c r="H33" s="52"/>
      <c r="I33" s="52"/>
      <c r="J33" s="53"/>
      <c r="K33" s="82"/>
      <c r="L33" s="99"/>
      <c r="M33" s="99"/>
      <c r="N33" s="72"/>
      <c r="O33" s="96"/>
      <c r="P33" s="44">
        <v>52</v>
      </c>
      <c r="Q33" s="13"/>
      <c r="R33" s="43">
        <v>8</v>
      </c>
      <c r="S33" s="6">
        <v>3</v>
      </c>
      <c r="T33" s="106">
        <v>3</v>
      </c>
      <c r="U33" s="91"/>
      <c r="V33" s="47"/>
      <c r="W33" s="47"/>
      <c r="X33" s="47"/>
      <c r="Y33" s="47"/>
      <c r="Z33" s="47"/>
      <c r="AA33" s="48"/>
      <c r="AB33" s="59"/>
      <c r="AC33" s="45"/>
      <c r="AD33" s="90"/>
      <c r="AE33" s="58"/>
      <c r="AF33" s="101"/>
      <c r="AG33" s="8"/>
      <c r="AH33" s="47"/>
      <c r="AI33" s="47"/>
      <c r="AJ33" s="47"/>
      <c r="AK33" s="48"/>
      <c r="AL33" s="8"/>
      <c r="AM33" s="47"/>
      <c r="AN33" s="48"/>
      <c r="AO33" s="46"/>
      <c r="AP33" s="48"/>
      <c r="AQ33" s="35">
        <f>P33+R33+Q33+F33</f>
        <v>70</v>
      </c>
      <c r="AR33" s="16">
        <f>O33+S33+T33</f>
        <v>6</v>
      </c>
      <c r="AS33" s="16">
        <f t="shared" si="0"/>
        <v>76</v>
      </c>
      <c r="AT33" s="36">
        <v>70</v>
      </c>
    </row>
    <row r="34" spans="1:46" s="60" customFormat="1" ht="17.100000000000001" customHeight="1" x14ac:dyDescent="0.3">
      <c r="A34" s="15" t="s">
        <v>50</v>
      </c>
      <c r="B34" s="70" t="s">
        <v>131</v>
      </c>
      <c r="C34" s="71">
        <v>29</v>
      </c>
      <c r="D34" s="95" t="s">
        <v>25</v>
      </c>
      <c r="E34" s="5">
        <f t="shared" si="1"/>
        <v>58</v>
      </c>
      <c r="F34" s="6">
        <v>0</v>
      </c>
      <c r="G34" s="7">
        <v>0</v>
      </c>
      <c r="H34" s="52"/>
      <c r="I34" s="52"/>
      <c r="J34" s="53"/>
      <c r="K34" s="82"/>
      <c r="L34" s="99"/>
      <c r="M34" s="99"/>
      <c r="N34" s="72"/>
      <c r="O34" s="96"/>
      <c r="P34" s="44">
        <v>37</v>
      </c>
      <c r="Q34" s="13">
        <v>13</v>
      </c>
      <c r="R34" s="43">
        <v>8</v>
      </c>
      <c r="S34" s="6">
        <v>3</v>
      </c>
      <c r="T34" s="106">
        <v>3</v>
      </c>
      <c r="U34" s="46"/>
      <c r="V34" s="47"/>
      <c r="W34" s="47"/>
      <c r="X34" s="47"/>
      <c r="Y34" s="47"/>
      <c r="Z34" s="47"/>
      <c r="AA34" s="48"/>
      <c r="AB34" s="59"/>
      <c r="AC34" s="45"/>
      <c r="AD34" s="90"/>
      <c r="AE34" s="58"/>
      <c r="AF34" s="101"/>
      <c r="AG34" s="8"/>
      <c r="AH34" s="47"/>
      <c r="AI34" s="47"/>
      <c r="AJ34" s="47"/>
      <c r="AK34" s="48"/>
      <c r="AL34" s="8"/>
      <c r="AM34" s="47"/>
      <c r="AN34" s="48"/>
      <c r="AO34" s="46"/>
      <c r="AP34" s="48"/>
      <c r="AQ34" s="35">
        <f>P34+Q34+R34</f>
        <v>58</v>
      </c>
      <c r="AR34" s="16">
        <f>O34+S34+T34</f>
        <v>6</v>
      </c>
      <c r="AS34" s="16">
        <f t="shared" si="0"/>
        <v>64</v>
      </c>
      <c r="AT34" s="36">
        <v>58</v>
      </c>
    </row>
    <row r="35" spans="1:46" s="60" customFormat="1" ht="17.100000000000001" customHeight="1" x14ac:dyDescent="0.3">
      <c r="A35" s="15" t="s">
        <v>50</v>
      </c>
      <c r="B35" s="70" t="s">
        <v>132</v>
      </c>
      <c r="C35" s="71">
        <v>30</v>
      </c>
      <c r="D35" s="95" t="s">
        <v>133</v>
      </c>
      <c r="E35" s="5">
        <f t="shared" si="1"/>
        <v>10</v>
      </c>
      <c r="F35" s="6"/>
      <c r="G35" s="7"/>
      <c r="H35" s="52"/>
      <c r="I35" s="52"/>
      <c r="J35" s="17">
        <v>10</v>
      </c>
      <c r="K35" s="82"/>
      <c r="L35" s="99"/>
      <c r="M35" s="99"/>
      <c r="N35" s="72"/>
      <c r="O35" s="97">
        <v>20</v>
      </c>
      <c r="P35" s="6"/>
      <c r="Q35" s="7"/>
      <c r="R35" s="14"/>
      <c r="S35" s="54"/>
      <c r="T35" s="57"/>
      <c r="U35" s="46"/>
      <c r="V35" s="47"/>
      <c r="W35" s="47"/>
      <c r="X35" s="47"/>
      <c r="Y35" s="47"/>
      <c r="Z35" s="47"/>
      <c r="AA35" s="48"/>
      <c r="AB35" s="87"/>
      <c r="AC35" s="58"/>
      <c r="AD35" s="101"/>
      <c r="AE35" s="45"/>
      <c r="AF35" s="90"/>
      <c r="AG35" s="8"/>
      <c r="AH35" s="47"/>
      <c r="AI35" s="47"/>
      <c r="AJ35" s="47"/>
      <c r="AK35" s="48"/>
      <c r="AL35" s="8"/>
      <c r="AM35" s="47"/>
      <c r="AN35" s="48"/>
      <c r="AO35" s="46"/>
      <c r="AP35" s="48"/>
      <c r="AQ35" s="35">
        <f t="shared" si="2"/>
        <v>10</v>
      </c>
      <c r="AR35" s="16">
        <f>O35+S35+T35</f>
        <v>20</v>
      </c>
      <c r="AS35" s="16">
        <f t="shared" si="0"/>
        <v>30</v>
      </c>
      <c r="AT35" s="36">
        <v>10</v>
      </c>
    </row>
    <row r="36" spans="1:46" s="60" customFormat="1" ht="17.100000000000001" customHeight="1" x14ac:dyDescent="0.3">
      <c r="A36" s="15" t="s">
        <v>50</v>
      </c>
      <c r="B36" s="70" t="s">
        <v>132</v>
      </c>
      <c r="C36" s="71">
        <v>31</v>
      </c>
      <c r="D36" s="95" t="s">
        <v>134</v>
      </c>
      <c r="E36" s="5">
        <f t="shared" si="1"/>
        <v>10</v>
      </c>
      <c r="F36" s="6"/>
      <c r="G36" s="7"/>
      <c r="H36" s="52"/>
      <c r="I36" s="52"/>
      <c r="J36" s="17">
        <v>10</v>
      </c>
      <c r="K36" s="82"/>
      <c r="L36" s="99"/>
      <c r="M36" s="99"/>
      <c r="N36" s="72"/>
      <c r="O36" s="97">
        <v>20</v>
      </c>
      <c r="P36" s="6"/>
      <c r="Q36" s="7"/>
      <c r="R36" s="14"/>
      <c r="S36" s="46"/>
      <c r="T36" s="50"/>
      <c r="U36" s="46">
        <v>0</v>
      </c>
      <c r="V36" s="47"/>
      <c r="W36" s="47"/>
      <c r="X36" s="47"/>
      <c r="Y36" s="47"/>
      <c r="Z36" s="47"/>
      <c r="AA36" s="48"/>
      <c r="AB36" s="80"/>
      <c r="AC36" s="47"/>
      <c r="AD36" s="48"/>
      <c r="AE36" s="45"/>
      <c r="AF36" s="90"/>
      <c r="AG36" s="39"/>
      <c r="AH36" s="58"/>
      <c r="AI36" s="58"/>
      <c r="AJ36" s="58"/>
      <c r="AK36" s="101"/>
      <c r="AL36" s="39"/>
      <c r="AM36" s="58"/>
      <c r="AN36" s="101"/>
      <c r="AO36" s="55"/>
      <c r="AP36" s="101"/>
      <c r="AQ36" s="35">
        <f t="shared" si="2"/>
        <v>10</v>
      </c>
      <c r="AR36" s="16">
        <f>O36+S36+T36</f>
        <v>20</v>
      </c>
      <c r="AS36" s="16">
        <f t="shared" si="0"/>
        <v>30</v>
      </c>
      <c r="AT36" s="36">
        <v>10</v>
      </c>
    </row>
    <row r="37" spans="1:46" s="60" customFormat="1" ht="17.100000000000001" customHeight="1" x14ac:dyDescent="0.3">
      <c r="A37" s="15" t="s">
        <v>51</v>
      </c>
      <c r="B37" s="70" t="s">
        <v>128</v>
      </c>
      <c r="C37" s="71">
        <v>32</v>
      </c>
      <c r="D37" s="95" t="s">
        <v>33</v>
      </c>
      <c r="E37" s="5">
        <f t="shared" si="1"/>
        <v>30</v>
      </c>
      <c r="F37" s="6">
        <v>9</v>
      </c>
      <c r="G37" s="7">
        <v>21</v>
      </c>
      <c r="H37" s="52"/>
      <c r="I37" s="52"/>
      <c r="J37" s="53"/>
      <c r="K37" s="82"/>
      <c r="L37" s="21" t="str">
        <f t="shared" ref="L37:L46" si="6">TRUNC((AT37*0.1),0)&amp;"명이내"</f>
        <v>3명이내</v>
      </c>
      <c r="M37" s="21" t="str">
        <f t="shared" ref="M37:M46" si="7">TRUNC((AT37*0.1),0)&amp;"명이내"</f>
        <v>3명이내</v>
      </c>
      <c r="N37" s="72"/>
      <c r="O37" s="96"/>
      <c r="P37" s="6"/>
      <c r="Q37" s="7"/>
      <c r="R37" s="14"/>
      <c r="S37" s="46"/>
      <c r="T37" s="50"/>
      <c r="U37" s="46"/>
      <c r="V37" s="47"/>
      <c r="W37" s="47"/>
      <c r="X37" s="47"/>
      <c r="Y37" s="47"/>
      <c r="Z37" s="47"/>
      <c r="AA37" s="48"/>
      <c r="AB37" s="80"/>
      <c r="AC37" s="47"/>
      <c r="AD37" s="48"/>
      <c r="AE37" s="47"/>
      <c r="AF37" s="48"/>
      <c r="AG37" s="91"/>
      <c r="AH37" s="58"/>
      <c r="AI37" s="45"/>
      <c r="AJ37" s="45"/>
      <c r="AK37" s="101"/>
      <c r="AL37" s="39"/>
      <c r="AM37" s="58"/>
      <c r="AN37" s="101"/>
      <c r="AO37" s="55"/>
      <c r="AP37" s="101"/>
      <c r="AQ37" s="35">
        <f t="shared" si="2"/>
        <v>30</v>
      </c>
      <c r="AR37" s="16">
        <f t="shared" ref="AR37:AR46" si="8">O37+T37+U37+Z37+AA37</f>
        <v>0</v>
      </c>
      <c r="AS37" s="16">
        <f t="shared" si="0"/>
        <v>30</v>
      </c>
      <c r="AT37" s="36">
        <v>30</v>
      </c>
    </row>
    <row r="38" spans="1:46" s="60" customFormat="1" ht="17.100000000000001" customHeight="1" x14ac:dyDescent="0.3">
      <c r="A38" s="15" t="s">
        <v>51</v>
      </c>
      <c r="B38" s="70" t="s">
        <v>128</v>
      </c>
      <c r="C38" s="71">
        <v>33</v>
      </c>
      <c r="D38" s="95" t="s">
        <v>73</v>
      </c>
      <c r="E38" s="5">
        <f t="shared" si="1"/>
        <v>30</v>
      </c>
      <c r="F38" s="6">
        <v>10</v>
      </c>
      <c r="G38" s="7">
        <v>20</v>
      </c>
      <c r="H38" s="52"/>
      <c r="I38" s="52"/>
      <c r="J38" s="53"/>
      <c r="K38" s="82"/>
      <c r="L38" s="21" t="str">
        <f t="shared" si="6"/>
        <v>3명이내</v>
      </c>
      <c r="M38" s="21" t="str">
        <f t="shared" si="7"/>
        <v>3명이내</v>
      </c>
      <c r="N38" s="72"/>
      <c r="O38" s="96"/>
      <c r="P38" s="6"/>
      <c r="Q38" s="7"/>
      <c r="R38" s="14"/>
      <c r="S38" s="54"/>
      <c r="T38" s="57"/>
      <c r="U38" s="46"/>
      <c r="V38" s="47"/>
      <c r="W38" s="47"/>
      <c r="X38" s="47"/>
      <c r="Y38" s="47"/>
      <c r="Z38" s="47"/>
      <c r="AA38" s="48"/>
      <c r="AB38" s="80"/>
      <c r="AC38" s="47"/>
      <c r="AD38" s="48"/>
      <c r="AE38" s="47"/>
      <c r="AF38" s="48"/>
      <c r="AG38" s="91"/>
      <c r="AH38" s="58"/>
      <c r="AI38" s="45"/>
      <c r="AJ38" s="45"/>
      <c r="AK38" s="101"/>
      <c r="AL38" s="39"/>
      <c r="AM38" s="58"/>
      <c r="AN38" s="101"/>
      <c r="AO38" s="55"/>
      <c r="AP38" s="101"/>
      <c r="AQ38" s="35">
        <f t="shared" si="2"/>
        <v>30</v>
      </c>
      <c r="AR38" s="16">
        <f t="shared" si="8"/>
        <v>0</v>
      </c>
      <c r="AS38" s="16">
        <f t="shared" si="0"/>
        <v>30</v>
      </c>
      <c r="AT38" s="36">
        <v>30</v>
      </c>
    </row>
    <row r="39" spans="1:46" s="60" customFormat="1" ht="17.100000000000001" customHeight="1" x14ac:dyDescent="0.3">
      <c r="A39" s="15" t="s">
        <v>51</v>
      </c>
      <c r="B39" s="70" t="s">
        <v>128</v>
      </c>
      <c r="C39" s="71">
        <v>34</v>
      </c>
      <c r="D39" s="95" t="s">
        <v>44</v>
      </c>
      <c r="E39" s="5">
        <f t="shared" si="1"/>
        <v>40</v>
      </c>
      <c r="F39" s="6">
        <v>10</v>
      </c>
      <c r="G39" s="7">
        <v>30</v>
      </c>
      <c r="H39" s="52"/>
      <c r="I39" s="52"/>
      <c r="J39" s="53"/>
      <c r="K39" s="98" t="str">
        <f>TRUNC((AT39*0.1),0)&amp;"명이내"</f>
        <v>4명이내</v>
      </c>
      <c r="L39" s="21" t="str">
        <f t="shared" si="6"/>
        <v>4명이내</v>
      </c>
      <c r="M39" s="21" t="str">
        <f t="shared" si="7"/>
        <v>4명이내</v>
      </c>
      <c r="N39" s="72"/>
      <c r="O39" s="96"/>
      <c r="P39" s="6"/>
      <c r="Q39" s="7"/>
      <c r="R39" s="14"/>
      <c r="S39" s="46"/>
      <c r="T39" s="50"/>
      <c r="U39" s="46"/>
      <c r="V39" s="47"/>
      <c r="W39" s="47"/>
      <c r="X39" s="47">
        <v>0</v>
      </c>
      <c r="Y39" s="47"/>
      <c r="Z39" s="47"/>
      <c r="AA39" s="48"/>
      <c r="AB39" s="80"/>
      <c r="AC39" s="47"/>
      <c r="AD39" s="48"/>
      <c r="AE39" s="47"/>
      <c r="AF39" s="48"/>
      <c r="AG39" s="91"/>
      <c r="AH39" s="45"/>
      <c r="AI39" s="45"/>
      <c r="AJ39" s="45"/>
      <c r="AK39" s="101"/>
      <c r="AL39" s="39"/>
      <c r="AM39" s="58"/>
      <c r="AN39" s="101"/>
      <c r="AO39" s="55"/>
      <c r="AP39" s="101"/>
      <c r="AQ39" s="35">
        <f t="shared" si="2"/>
        <v>40</v>
      </c>
      <c r="AR39" s="16">
        <f t="shared" si="8"/>
        <v>0</v>
      </c>
      <c r="AS39" s="16">
        <f t="shared" si="0"/>
        <v>40</v>
      </c>
      <c r="AT39" s="36">
        <v>40</v>
      </c>
    </row>
    <row r="40" spans="1:46" s="60" customFormat="1" ht="17.100000000000001" customHeight="1" x14ac:dyDescent="0.3">
      <c r="A40" s="15" t="s">
        <v>51</v>
      </c>
      <c r="B40" s="70" t="s">
        <v>128</v>
      </c>
      <c r="C40" s="71">
        <v>35</v>
      </c>
      <c r="D40" s="95" t="s">
        <v>32</v>
      </c>
      <c r="E40" s="5">
        <f t="shared" si="1"/>
        <v>35</v>
      </c>
      <c r="F40" s="6">
        <v>16</v>
      </c>
      <c r="G40" s="7">
        <v>19</v>
      </c>
      <c r="H40" s="52"/>
      <c r="I40" s="52"/>
      <c r="J40" s="53"/>
      <c r="K40" s="82"/>
      <c r="L40" s="21" t="str">
        <f t="shared" si="6"/>
        <v>3명이내</v>
      </c>
      <c r="M40" s="21" t="str">
        <f t="shared" si="7"/>
        <v>3명이내</v>
      </c>
      <c r="N40" s="72"/>
      <c r="O40" s="96"/>
      <c r="P40" s="6"/>
      <c r="Q40" s="7"/>
      <c r="R40" s="14"/>
      <c r="S40" s="46"/>
      <c r="T40" s="50"/>
      <c r="U40" s="46"/>
      <c r="V40" s="47"/>
      <c r="W40" s="47"/>
      <c r="X40" s="47"/>
      <c r="Y40" s="47"/>
      <c r="Z40" s="47"/>
      <c r="AA40" s="48"/>
      <c r="AB40" s="80"/>
      <c r="AC40" s="47"/>
      <c r="AD40" s="48"/>
      <c r="AE40" s="47"/>
      <c r="AF40" s="48"/>
      <c r="AG40" s="91"/>
      <c r="AH40" s="58"/>
      <c r="AI40" s="45"/>
      <c r="AJ40" s="45"/>
      <c r="AK40" s="101"/>
      <c r="AL40" s="39"/>
      <c r="AM40" s="58"/>
      <c r="AN40" s="101"/>
      <c r="AO40" s="55"/>
      <c r="AP40" s="101"/>
      <c r="AQ40" s="35">
        <f t="shared" si="2"/>
        <v>35</v>
      </c>
      <c r="AR40" s="16">
        <f t="shared" si="8"/>
        <v>0</v>
      </c>
      <c r="AS40" s="16">
        <f t="shared" si="0"/>
        <v>35</v>
      </c>
      <c r="AT40" s="36">
        <v>35</v>
      </c>
    </row>
    <row r="41" spans="1:46" s="60" customFormat="1" ht="17.100000000000001" customHeight="1" x14ac:dyDescent="0.3">
      <c r="A41" s="15" t="s">
        <v>51</v>
      </c>
      <c r="B41" s="70" t="s">
        <v>128</v>
      </c>
      <c r="C41" s="71">
        <v>36</v>
      </c>
      <c r="D41" s="95" t="s">
        <v>34</v>
      </c>
      <c r="E41" s="5">
        <f t="shared" si="1"/>
        <v>20</v>
      </c>
      <c r="F41" s="6">
        <v>7</v>
      </c>
      <c r="G41" s="7">
        <v>13</v>
      </c>
      <c r="H41" s="52"/>
      <c r="I41" s="52"/>
      <c r="J41" s="53"/>
      <c r="K41" s="82"/>
      <c r="L41" s="21" t="str">
        <f t="shared" si="6"/>
        <v>2명이내</v>
      </c>
      <c r="M41" s="21" t="str">
        <f t="shared" si="7"/>
        <v>2명이내</v>
      </c>
      <c r="N41" s="72"/>
      <c r="O41" s="96"/>
      <c r="P41" s="6"/>
      <c r="Q41" s="7"/>
      <c r="R41" s="14"/>
      <c r="S41" s="46"/>
      <c r="T41" s="50"/>
      <c r="U41" s="46"/>
      <c r="V41" s="47"/>
      <c r="W41" s="47"/>
      <c r="X41" s="47"/>
      <c r="Y41" s="47"/>
      <c r="Z41" s="47"/>
      <c r="AA41" s="48"/>
      <c r="AB41" s="80"/>
      <c r="AC41" s="47"/>
      <c r="AD41" s="48"/>
      <c r="AE41" s="47"/>
      <c r="AF41" s="48"/>
      <c r="AG41" s="91"/>
      <c r="AH41" s="58"/>
      <c r="AI41" s="45"/>
      <c r="AJ41" s="45"/>
      <c r="AK41" s="101"/>
      <c r="AL41" s="39"/>
      <c r="AM41" s="58"/>
      <c r="AN41" s="101"/>
      <c r="AO41" s="55"/>
      <c r="AP41" s="101"/>
      <c r="AQ41" s="35">
        <f t="shared" si="2"/>
        <v>20</v>
      </c>
      <c r="AR41" s="16">
        <f t="shared" si="8"/>
        <v>0</v>
      </c>
      <c r="AS41" s="16">
        <f t="shared" si="0"/>
        <v>20</v>
      </c>
      <c r="AT41" s="36">
        <v>20</v>
      </c>
    </row>
    <row r="42" spans="1:46" s="60" customFormat="1" ht="17.100000000000001" customHeight="1" x14ac:dyDescent="0.3">
      <c r="A42" s="15" t="s">
        <v>51</v>
      </c>
      <c r="B42" s="70" t="s">
        <v>128</v>
      </c>
      <c r="C42" s="71">
        <v>37</v>
      </c>
      <c r="D42" s="95" t="s">
        <v>69</v>
      </c>
      <c r="E42" s="5">
        <f t="shared" si="1"/>
        <v>20</v>
      </c>
      <c r="F42" s="6">
        <v>10</v>
      </c>
      <c r="G42" s="7">
        <v>10</v>
      </c>
      <c r="H42" s="52"/>
      <c r="I42" s="52"/>
      <c r="J42" s="53"/>
      <c r="K42" s="82"/>
      <c r="L42" s="21" t="str">
        <f t="shared" si="6"/>
        <v>2명이내</v>
      </c>
      <c r="M42" s="21" t="str">
        <f t="shared" si="7"/>
        <v>2명이내</v>
      </c>
      <c r="N42" s="72"/>
      <c r="O42" s="96"/>
      <c r="P42" s="6"/>
      <c r="Q42" s="7"/>
      <c r="R42" s="14"/>
      <c r="S42" s="46"/>
      <c r="T42" s="50"/>
      <c r="U42" s="46"/>
      <c r="V42" s="47"/>
      <c r="W42" s="47"/>
      <c r="X42" s="47"/>
      <c r="Y42" s="47"/>
      <c r="Z42" s="47"/>
      <c r="AA42" s="48"/>
      <c r="AB42" s="80"/>
      <c r="AC42" s="47"/>
      <c r="AD42" s="48"/>
      <c r="AE42" s="47"/>
      <c r="AF42" s="48"/>
      <c r="AG42" s="91"/>
      <c r="AH42" s="58"/>
      <c r="AI42" s="45"/>
      <c r="AJ42" s="45"/>
      <c r="AK42" s="101"/>
      <c r="AL42" s="39"/>
      <c r="AM42" s="58"/>
      <c r="AN42" s="101"/>
      <c r="AO42" s="55"/>
      <c r="AP42" s="101"/>
      <c r="AQ42" s="35">
        <f t="shared" si="2"/>
        <v>20</v>
      </c>
      <c r="AR42" s="16">
        <f t="shared" si="8"/>
        <v>0</v>
      </c>
      <c r="AS42" s="16">
        <f t="shared" si="0"/>
        <v>20</v>
      </c>
      <c r="AT42" s="36">
        <v>20</v>
      </c>
    </row>
    <row r="43" spans="1:46" s="60" customFormat="1" ht="17.100000000000001" customHeight="1" x14ac:dyDescent="0.3">
      <c r="A43" s="15" t="s">
        <v>51</v>
      </c>
      <c r="B43" s="70" t="s">
        <v>128</v>
      </c>
      <c r="C43" s="71">
        <v>38</v>
      </c>
      <c r="D43" s="95" t="s">
        <v>35</v>
      </c>
      <c r="E43" s="5">
        <f t="shared" si="1"/>
        <v>20</v>
      </c>
      <c r="F43" s="6">
        <v>0</v>
      </c>
      <c r="G43" s="7">
        <v>20</v>
      </c>
      <c r="H43" s="52"/>
      <c r="I43" s="52"/>
      <c r="J43" s="53"/>
      <c r="K43" s="82"/>
      <c r="L43" s="21" t="str">
        <f t="shared" si="6"/>
        <v>2명이내</v>
      </c>
      <c r="M43" s="21" t="str">
        <f t="shared" si="7"/>
        <v>2명이내</v>
      </c>
      <c r="N43" s="72"/>
      <c r="O43" s="96"/>
      <c r="P43" s="6"/>
      <c r="Q43" s="7"/>
      <c r="R43" s="14"/>
      <c r="S43" s="46"/>
      <c r="T43" s="50"/>
      <c r="U43" s="46"/>
      <c r="V43" s="47"/>
      <c r="W43" s="47"/>
      <c r="X43" s="47"/>
      <c r="Y43" s="47"/>
      <c r="Z43" s="47"/>
      <c r="AA43" s="48"/>
      <c r="AB43" s="80"/>
      <c r="AC43" s="47"/>
      <c r="AD43" s="48"/>
      <c r="AE43" s="47"/>
      <c r="AF43" s="48"/>
      <c r="AG43" s="91"/>
      <c r="AH43" s="58"/>
      <c r="AI43" s="45"/>
      <c r="AJ43" s="45"/>
      <c r="AK43" s="101"/>
      <c r="AL43" s="39"/>
      <c r="AM43" s="58"/>
      <c r="AN43" s="101"/>
      <c r="AO43" s="55"/>
      <c r="AP43" s="101"/>
      <c r="AQ43" s="35">
        <f t="shared" si="2"/>
        <v>20</v>
      </c>
      <c r="AR43" s="16">
        <f t="shared" si="8"/>
        <v>0</v>
      </c>
      <c r="AS43" s="16">
        <f t="shared" si="0"/>
        <v>20</v>
      </c>
      <c r="AT43" s="36">
        <v>20</v>
      </c>
    </row>
    <row r="44" spans="1:46" s="60" customFormat="1" ht="17.100000000000001" customHeight="1" x14ac:dyDescent="0.3">
      <c r="A44" s="15" t="s">
        <v>51</v>
      </c>
      <c r="B44" s="70" t="s">
        <v>129</v>
      </c>
      <c r="C44" s="71">
        <v>39</v>
      </c>
      <c r="D44" s="95" t="s">
        <v>36</v>
      </c>
      <c r="E44" s="5">
        <f t="shared" si="1"/>
        <v>35</v>
      </c>
      <c r="F44" s="6">
        <v>0</v>
      </c>
      <c r="G44" s="7">
        <v>35</v>
      </c>
      <c r="H44" s="52"/>
      <c r="I44" s="52"/>
      <c r="J44" s="53"/>
      <c r="K44" s="82"/>
      <c r="L44" s="21" t="str">
        <f t="shared" si="6"/>
        <v>3명이내</v>
      </c>
      <c r="M44" s="21" t="str">
        <f t="shared" si="7"/>
        <v>3명이내</v>
      </c>
      <c r="N44" s="72"/>
      <c r="O44" s="96"/>
      <c r="P44" s="6"/>
      <c r="Q44" s="7"/>
      <c r="R44" s="14"/>
      <c r="S44" s="46"/>
      <c r="T44" s="50"/>
      <c r="U44" s="46"/>
      <c r="V44" s="47"/>
      <c r="W44" s="47"/>
      <c r="X44" s="47"/>
      <c r="Y44" s="47"/>
      <c r="Z44" s="47"/>
      <c r="AA44" s="48"/>
      <c r="AB44" s="80"/>
      <c r="AC44" s="47"/>
      <c r="AD44" s="48"/>
      <c r="AE44" s="47"/>
      <c r="AF44" s="48"/>
      <c r="AG44" s="91"/>
      <c r="AH44" s="58"/>
      <c r="AI44" s="45"/>
      <c r="AJ44" s="45"/>
      <c r="AK44" s="101"/>
      <c r="AL44" s="39"/>
      <c r="AM44" s="58"/>
      <c r="AN44" s="101"/>
      <c r="AO44" s="55"/>
      <c r="AP44" s="101"/>
      <c r="AQ44" s="35">
        <f t="shared" si="2"/>
        <v>35</v>
      </c>
      <c r="AR44" s="16">
        <f t="shared" si="8"/>
        <v>0</v>
      </c>
      <c r="AS44" s="16">
        <f t="shared" si="0"/>
        <v>35</v>
      </c>
      <c r="AT44" s="36">
        <v>35</v>
      </c>
    </row>
    <row r="45" spans="1:46" s="60" customFormat="1" ht="17.100000000000001" customHeight="1" x14ac:dyDescent="0.3">
      <c r="A45" s="15" t="s">
        <v>51</v>
      </c>
      <c r="B45" s="70" t="s">
        <v>129</v>
      </c>
      <c r="C45" s="71">
        <v>40</v>
      </c>
      <c r="D45" s="95" t="s">
        <v>135</v>
      </c>
      <c r="E45" s="5">
        <f t="shared" si="1"/>
        <v>30</v>
      </c>
      <c r="F45" s="6">
        <v>12</v>
      </c>
      <c r="G45" s="7">
        <v>18</v>
      </c>
      <c r="H45" s="52"/>
      <c r="I45" s="52"/>
      <c r="J45" s="53"/>
      <c r="K45" s="98" t="str">
        <f>TRUNC((AT45*0.1),0)&amp;"명이내"</f>
        <v>3명이내</v>
      </c>
      <c r="L45" s="21" t="str">
        <f t="shared" si="6"/>
        <v>3명이내</v>
      </c>
      <c r="M45" s="21" t="str">
        <f t="shared" si="7"/>
        <v>3명이내</v>
      </c>
      <c r="N45" s="72"/>
      <c r="O45" s="96"/>
      <c r="P45" s="6"/>
      <c r="Q45" s="7"/>
      <c r="R45" s="14"/>
      <c r="S45" s="46"/>
      <c r="T45" s="50"/>
      <c r="U45" s="46"/>
      <c r="V45" s="47"/>
      <c r="W45" s="47"/>
      <c r="X45" s="47">
        <v>0</v>
      </c>
      <c r="Y45" s="47"/>
      <c r="Z45" s="47"/>
      <c r="AA45" s="48"/>
      <c r="AB45" s="80"/>
      <c r="AC45" s="47"/>
      <c r="AD45" s="48"/>
      <c r="AE45" s="47"/>
      <c r="AF45" s="48"/>
      <c r="AG45" s="91"/>
      <c r="AH45" s="45"/>
      <c r="AI45" s="45"/>
      <c r="AJ45" s="45"/>
      <c r="AK45" s="101"/>
      <c r="AL45" s="39"/>
      <c r="AM45" s="58"/>
      <c r="AN45" s="101"/>
      <c r="AO45" s="55"/>
      <c r="AP45" s="101"/>
      <c r="AQ45" s="35">
        <f t="shared" si="2"/>
        <v>30</v>
      </c>
      <c r="AR45" s="16">
        <f t="shared" si="8"/>
        <v>0</v>
      </c>
      <c r="AS45" s="16">
        <f t="shared" si="0"/>
        <v>30</v>
      </c>
      <c r="AT45" s="36">
        <v>30</v>
      </c>
    </row>
    <row r="46" spans="1:46" s="60" customFormat="1" ht="17.100000000000001" customHeight="1" x14ac:dyDescent="0.3">
      <c r="A46" s="15" t="s">
        <v>51</v>
      </c>
      <c r="B46" s="70" t="s">
        <v>129</v>
      </c>
      <c r="C46" s="71">
        <v>41</v>
      </c>
      <c r="D46" s="95" t="s">
        <v>70</v>
      </c>
      <c r="E46" s="5">
        <f t="shared" si="1"/>
        <v>25</v>
      </c>
      <c r="F46" s="6">
        <v>10</v>
      </c>
      <c r="G46" s="7">
        <v>15</v>
      </c>
      <c r="H46" s="52"/>
      <c r="I46" s="52"/>
      <c r="J46" s="53"/>
      <c r="K46" s="98" t="str">
        <f>TRUNC((AT46*0.1),0)&amp;"명이내"</f>
        <v>2명이내</v>
      </c>
      <c r="L46" s="21" t="str">
        <f t="shared" si="6"/>
        <v>2명이내</v>
      </c>
      <c r="M46" s="21" t="str">
        <f t="shared" si="7"/>
        <v>2명이내</v>
      </c>
      <c r="N46" s="72"/>
      <c r="O46" s="96"/>
      <c r="P46" s="6"/>
      <c r="Q46" s="7"/>
      <c r="R46" s="14"/>
      <c r="S46" s="46"/>
      <c r="T46" s="50"/>
      <c r="U46" s="46"/>
      <c r="V46" s="47"/>
      <c r="W46" s="47"/>
      <c r="X46" s="47">
        <v>0</v>
      </c>
      <c r="Y46" s="47"/>
      <c r="Z46" s="47"/>
      <c r="AA46" s="48"/>
      <c r="AB46" s="80"/>
      <c r="AC46" s="47"/>
      <c r="AD46" s="48"/>
      <c r="AE46" s="47"/>
      <c r="AF46" s="48"/>
      <c r="AG46" s="91"/>
      <c r="AH46" s="45"/>
      <c r="AI46" s="45"/>
      <c r="AJ46" s="45"/>
      <c r="AK46" s="101"/>
      <c r="AL46" s="39"/>
      <c r="AM46" s="58"/>
      <c r="AN46" s="101"/>
      <c r="AO46" s="55"/>
      <c r="AP46" s="101"/>
      <c r="AQ46" s="35">
        <f t="shared" si="2"/>
        <v>25</v>
      </c>
      <c r="AR46" s="16">
        <f t="shared" si="8"/>
        <v>0</v>
      </c>
      <c r="AS46" s="16">
        <f t="shared" si="0"/>
        <v>25</v>
      </c>
      <c r="AT46" s="36">
        <v>25</v>
      </c>
    </row>
    <row r="47" spans="1:46" s="60" customFormat="1" ht="17.100000000000001" customHeight="1" x14ac:dyDescent="0.3">
      <c r="A47" s="15" t="s">
        <v>51</v>
      </c>
      <c r="B47" s="70" t="s">
        <v>131</v>
      </c>
      <c r="C47" s="71">
        <v>42</v>
      </c>
      <c r="D47" s="95" t="s">
        <v>74</v>
      </c>
      <c r="E47" s="5">
        <f t="shared" si="1"/>
        <v>40</v>
      </c>
      <c r="F47" s="6">
        <v>0</v>
      </c>
      <c r="G47" s="7">
        <v>0</v>
      </c>
      <c r="H47" s="52"/>
      <c r="I47" s="52"/>
      <c r="J47" s="53"/>
      <c r="K47" s="82"/>
      <c r="L47" s="56"/>
      <c r="M47" s="56"/>
      <c r="N47" s="21">
        <v>10</v>
      </c>
      <c r="O47" s="96"/>
      <c r="P47" s="44">
        <v>30</v>
      </c>
      <c r="Q47" s="13">
        <v>10</v>
      </c>
      <c r="R47" s="14"/>
      <c r="S47" s="8"/>
      <c r="T47" s="9">
        <v>2</v>
      </c>
      <c r="U47" s="46"/>
      <c r="V47" s="47"/>
      <c r="W47" s="47"/>
      <c r="X47" s="47"/>
      <c r="Y47" s="47"/>
      <c r="Z47" s="47"/>
      <c r="AA47" s="48"/>
      <c r="AB47" s="80"/>
      <c r="AC47" s="47"/>
      <c r="AD47" s="48"/>
      <c r="AE47" s="47"/>
      <c r="AF47" s="48"/>
      <c r="AG47" s="39"/>
      <c r="AH47" s="58"/>
      <c r="AI47" s="58"/>
      <c r="AJ47" s="58"/>
      <c r="AK47" s="90"/>
      <c r="AL47" s="91"/>
      <c r="AM47" s="58"/>
      <c r="AN47" s="90"/>
      <c r="AO47" s="55"/>
      <c r="AP47" s="101"/>
      <c r="AQ47" s="35">
        <f>P47+Q47+R47</f>
        <v>40</v>
      </c>
      <c r="AR47" s="16">
        <f>N47+T47</f>
        <v>12</v>
      </c>
      <c r="AS47" s="16">
        <f t="shared" si="0"/>
        <v>52</v>
      </c>
      <c r="AT47" s="36">
        <v>40</v>
      </c>
    </row>
    <row r="48" spans="1:46" s="60" customFormat="1" ht="17.100000000000001" customHeight="1" x14ac:dyDescent="0.3">
      <c r="A48" s="15" t="s">
        <v>51</v>
      </c>
      <c r="B48" s="70" t="s">
        <v>132</v>
      </c>
      <c r="C48" s="71">
        <v>43</v>
      </c>
      <c r="D48" s="95" t="s">
        <v>136</v>
      </c>
      <c r="E48" s="5">
        <f t="shared" si="1"/>
        <v>25</v>
      </c>
      <c r="F48" s="6"/>
      <c r="G48" s="7"/>
      <c r="H48" s="52"/>
      <c r="I48" s="52"/>
      <c r="J48" s="17">
        <v>25</v>
      </c>
      <c r="K48" s="84"/>
      <c r="L48" s="56"/>
      <c r="M48" s="56"/>
      <c r="N48" s="72"/>
      <c r="O48" s="97">
        <v>25</v>
      </c>
      <c r="P48" s="6"/>
      <c r="Q48" s="7"/>
      <c r="R48" s="14"/>
      <c r="S48" s="46"/>
      <c r="T48" s="50"/>
      <c r="U48" s="46"/>
      <c r="V48" s="47"/>
      <c r="W48" s="47"/>
      <c r="X48" s="47"/>
      <c r="Y48" s="47"/>
      <c r="Z48" s="47"/>
      <c r="AA48" s="48"/>
      <c r="AB48" s="80"/>
      <c r="AC48" s="47"/>
      <c r="AD48" s="48"/>
      <c r="AE48" s="47"/>
      <c r="AF48" s="48"/>
      <c r="AG48" s="39"/>
      <c r="AH48" s="58"/>
      <c r="AI48" s="58"/>
      <c r="AJ48" s="58"/>
      <c r="AK48" s="101"/>
      <c r="AL48" s="39"/>
      <c r="AM48" s="58"/>
      <c r="AN48" s="101"/>
      <c r="AO48" s="91"/>
      <c r="AP48" s="90"/>
      <c r="AQ48" s="35">
        <f t="shared" si="2"/>
        <v>25</v>
      </c>
      <c r="AR48" s="16">
        <f>O48+S48+T48</f>
        <v>25</v>
      </c>
      <c r="AS48" s="16">
        <f t="shared" si="0"/>
        <v>50</v>
      </c>
      <c r="AT48" s="36">
        <v>25</v>
      </c>
    </row>
    <row r="49" spans="1:46" s="60" customFormat="1" ht="17.100000000000001" customHeight="1" x14ac:dyDescent="0.3">
      <c r="A49" s="15" t="s">
        <v>51</v>
      </c>
      <c r="B49" s="70" t="s">
        <v>132</v>
      </c>
      <c r="C49" s="71">
        <v>44</v>
      </c>
      <c r="D49" s="95" t="s">
        <v>137</v>
      </c>
      <c r="E49" s="5">
        <f t="shared" si="1"/>
        <v>25</v>
      </c>
      <c r="F49" s="6"/>
      <c r="G49" s="7"/>
      <c r="H49" s="52"/>
      <c r="I49" s="52"/>
      <c r="J49" s="17">
        <v>25</v>
      </c>
      <c r="K49" s="82"/>
      <c r="L49" s="56"/>
      <c r="M49" s="56"/>
      <c r="N49" s="72"/>
      <c r="O49" s="97">
        <v>25</v>
      </c>
      <c r="P49" s="6"/>
      <c r="Q49" s="7"/>
      <c r="R49" s="14"/>
      <c r="S49" s="46"/>
      <c r="T49" s="50"/>
      <c r="U49" s="46"/>
      <c r="V49" s="47"/>
      <c r="W49" s="47"/>
      <c r="X49" s="47"/>
      <c r="Y49" s="47"/>
      <c r="Z49" s="47"/>
      <c r="AA49" s="48"/>
      <c r="AB49" s="80"/>
      <c r="AC49" s="47"/>
      <c r="AD49" s="48"/>
      <c r="AE49" s="47"/>
      <c r="AF49" s="48"/>
      <c r="AG49" s="39">
        <v>0</v>
      </c>
      <c r="AH49" s="58"/>
      <c r="AI49" s="58">
        <v>0</v>
      </c>
      <c r="AJ49" s="58">
        <v>0</v>
      </c>
      <c r="AK49" s="101"/>
      <c r="AL49" s="39"/>
      <c r="AM49" s="58"/>
      <c r="AN49" s="101"/>
      <c r="AO49" s="91"/>
      <c r="AP49" s="90"/>
      <c r="AQ49" s="35">
        <f t="shared" si="2"/>
        <v>25</v>
      </c>
      <c r="AR49" s="16">
        <f>O49+S49+T49</f>
        <v>25</v>
      </c>
      <c r="AS49" s="16">
        <f t="shared" si="0"/>
        <v>50</v>
      </c>
      <c r="AT49" s="36">
        <v>25</v>
      </c>
    </row>
    <row r="50" spans="1:46" s="60" customFormat="1" ht="16.5" customHeight="1" thickBot="1" x14ac:dyDescent="0.35">
      <c r="A50" s="18"/>
      <c r="B50" s="108"/>
      <c r="C50" s="108"/>
      <c r="D50" s="109" t="s">
        <v>37</v>
      </c>
      <c r="E50" s="79">
        <f t="shared" ref="E50:J50" si="9">SUM(E6:E49)</f>
        <v>1507</v>
      </c>
      <c r="F50" s="77">
        <f t="shared" si="9"/>
        <v>366</v>
      </c>
      <c r="G50" s="78">
        <f t="shared" si="9"/>
        <v>703</v>
      </c>
      <c r="H50" s="78">
        <f t="shared" si="9"/>
        <v>77</v>
      </c>
      <c r="I50" s="78">
        <f t="shared" si="9"/>
        <v>6</v>
      </c>
      <c r="J50" s="79">
        <f t="shared" si="9"/>
        <v>70</v>
      </c>
      <c r="K50" s="77">
        <f>SUM(K6:K49)+8</f>
        <v>8</v>
      </c>
      <c r="L50" s="78">
        <f>SUM(L6:L49)+12</f>
        <v>25</v>
      </c>
      <c r="M50" s="78">
        <f>SUM(M6:M49)+12</f>
        <v>25</v>
      </c>
      <c r="N50" s="78">
        <f t="shared" ref="N50:Z50" si="10">SUM(N6:N49)</f>
        <v>20</v>
      </c>
      <c r="O50" s="79">
        <f t="shared" si="10"/>
        <v>90</v>
      </c>
      <c r="P50" s="77">
        <f t="shared" si="10"/>
        <v>159</v>
      </c>
      <c r="Q50" s="78">
        <f t="shared" si="10"/>
        <v>35</v>
      </c>
      <c r="R50" s="79">
        <f t="shared" si="10"/>
        <v>24</v>
      </c>
      <c r="S50" s="77">
        <f t="shared" si="10"/>
        <v>9</v>
      </c>
      <c r="T50" s="107">
        <f t="shared" si="10"/>
        <v>11</v>
      </c>
      <c r="U50" s="77">
        <f t="shared" si="10"/>
        <v>67</v>
      </c>
      <c r="V50" s="78">
        <f t="shared" si="10"/>
        <v>0</v>
      </c>
      <c r="W50" s="78">
        <f t="shared" si="10"/>
        <v>0</v>
      </c>
      <c r="X50" s="78">
        <f t="shared" si="10"/>
        <v>0</v>
      </c>
      <c r="Y50" s="78">
        <f t="shared" si="10"/>
        <v>0</v>
      </c>
      <c r="Z50" s="78">
        <f t="shared" si="10"/>
        <v>0</v>
      </c>
      <c r="AA50" s="79"/>
      <c r="AB50" s="92">
        <f>SUM(AB6:AB49)</f>
        <v>0</v>
      </c>
      <c r="AC50" s="78"/>
      <c r="AD50" s="79"/>
      <c r="AE50" s="78"/>
      <c r="AF50" s="79"/>
      <c r="AG50" s="77">
        <f>SUM(AG6:AG49)</f>
        <v>0</v>
      </c>
      <c r="AH50" s="78"/>
      <c r="AI50" s="78"/>
      <c r="AJ50" s="78"/>
      <c r="AK50" s="79"/>
      <c r="AL50" s="77">
        <f>SUM(AL6:AL49)</f>
        <v>0</v>
      </c>
      <c r="AM50" s="78"/>
      <c r="AN50" s="79"/>
      <c r="AO50" s="77"/>
      <c r="AP50" s="79"/>
      <c r="AQ50" s="37">
        <f>F50+G50+H50+I50+P50+Q50+R50+U50+V50+AB50+AG50+AL50+J50</f>
        <v>1507</v>
      </c>
      <c r="AR50" s="19">
        <f>K50+L50+M50+N50+O50+S50+T50</f>
        <v>188</v>
      </c>
      <c r="AS50" s="19">
        <f>AQ50+AR50</f>
        <v>1695</v>
      </c>
      <c r="AT50" s="38">
        <f>SUM(AT6:AT49)</f>
        <v>1507</v>
      </c>
    </row>
    <row r="51" spans="1:46" x14ac:dyDescent="0.3">
      <c r="J51" s="4"/>
      <c r="K51" s="4"/>
      <c r="L51" s="4"/>
      <c r="M51" s="4"/>
      <c r="N51" s="4"/>
    </row>
    <row r="52" spans="1:46" x14ac:dyDescent="0.3">
      <c r="D52" s="235" t="s">
        <v>149</v>
      </c>
      <c r="E52" s="235"/>
      <c r="F52" s="235"/>
      <c r="G52" s="11" t="s">
        <v>148</v>
      </c>
      <c r="J52" s="104"/>
      <c r="K52" s="4"/>
      <c r="L52" s="4"/>
      <c r="M52" s="4"/>
      <c r="N52" s="4"/>
    </row>
    <row r="53" spans="1:46" x14ac:dyDescent="0.3">
      <c r="D53" s="234" t="s">
        <v>146</v>
      </c>
      <c r="E53" s="234"/>
      <c r="F53" s="234"/>
      <c r="G53" s="11">
        <v>12</v>
      </c>
      <c r="J53" s="104"/>
      <c r="K53" s="4"/>
      <c r="L53" s="4"/>
      <c r="M53" s="4"/>
      <c r="N53" s="4"/>
    </row>
    <row r="54" spans="1:46" x14ac:dyDescent="0.3">
      <c r="D54" s="234" t="s">
        <v>147</v>
      </c>
      <c r="E54" s="234"/>
      <c r="F54" s="234"/>
      <c r="G54" s="11">
        <v>12</v>
      </c>
    </row>
    <row r="55" spans="1:46" x14ac:dyDescent="0.3">
      <c r="D55" s="236" t="s">
        <v>8</v>
      </c>
      <c r="E55" s="237"/>
      <c r="F55" s="237"/>
      <c r="G55" s="11">
        <v>8</v>
      </c>
    </row>
    <row r="57" spans="1:46" x14ac:dyDescent="0.3">
      <c r="D57" s="238" t="s">
        <v>150</v>
      </c>
      <c r="E57" s="238"/>
      <c r="F57" s="238"/>
      <c r="G57" s="238"/>
    </row>
  </sheetData>
  <autoFilter ref="A5:AQ5"/>
  <mergeCells count="35">
    <mergeCell ref="D54:F54"/>
    <mergeCell ref="D52:F52"/>
    <mergeCell ref="D55:F55"/>
    <mergeCell ref="D57:G57"/>
    <mergeCell ref="AR2:AR5"/>
    <mergeCell ref="AG3:AK3"/>
    <mergeCell ref="AL3:AN3"/>
    <mergeCell ref="AO3:AP3"/>
    <mergeCell ref="F4:J4"/>
    <mergeCell ref="K4:O4"/>
    <mergeCell ref="P4:R4"/>
    <mergeCell ref="S4:T4"/>
    <mergeCell ref="U4:W4"/>
    <mergeCell ref="X4:AA4"/>
    <mergeCell ref="AS2:AS5"/>
    <mergeCell ref="AT2:AT5"/>
    <mergeCell ref="A1:AP1"/>
    <mergeCell ref="D53:F53"/>
    <mergeCell ref="AC4:AD4"/>
    <mergeCell ref="AH4:AK4"/>
    <mergeCell ref="AM4:AN4"/>
    <mergeCell ref="C2:C5"/>
    <mergeCell ref="U2:AF2"/>
    <mergeCell ref="AE3:AF3"/>
    <mergeCell ref="AG2:AP2"/>
    <mergeCell ref="AQ2:AQ5"/>
    <mergeCell ref="F3:O3"/>
    <mergeCell ref="P3:T3"/>
    <mergeCell ref="U3:AA3"/>
    <mergeCell ref="AB3:AD3"/>
    <mergeCell ref="A2:A5"/>
    <mergeCell ref="D2:D5"/>
    <mergeCell ref="E2:E5"/>
    <mergeCell ref="F2:T2"/>
    <mergeCell ref="B2:B5"/>
  </mergeCells>
  <phoneticPr fontId="3" type="noConversion"/>
  <printOptions horizontalCentered="1" verticalCentered="1"/>
  <pageMargins left="0.23622047244094491" right="0.23622047244094491" top="0" bottom="0" header="0" footer="0"/>
  <pageSetup paperSize="12" scale="84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6"/>
  <sheetViews>
    <sheetView workbookViewId="0">
      <pane ySplit="2" topLeftCell="A3" activePane="bottomLeft" state="frozen"/>
      <selection pane="bottomLeft" activeCell="C13" sqref="C13"/>
    </sheetView>
  </sheetViews>
  <sheetFormatPr defaultRowHeight="16.5" x14ac:dyDescent="0.3"/>
  <cols>
    <col min="2" max="2" width="23.5" style="40" bestFit="1" customWidth="1"/>
    <col min="3" max="3" width="9" style="40"/>
  </cols>
  <sheetData>
    <row r="1" spans="2:3" x14ac:dyDescent="0.3">
      <c r="C1" s="40">
        <f>SUM(C3:C46)</f>
        <v>1507</v>
      </c>
    </row>
    <row r="2" spans="2:3" x14ac:dyDescent="0.3">
      <c r="B2" s="41" t="s">
        <v>63</v>
      </c>
      <c r="C2" s="41" t="s">
        <v>106</v>
      </c>
    </row>
    <row r="3" spans="2:3" x14ac:dyDescent="0.3">
      <c r="B3" s="40" t="s">
        <v>31</v>
      </c>
      <c r="C3" s="40">
        <v>140</v>
      </c>
    </row>
    <row r="4" spans="2:3" x14ac:dyDescent="0.3">
      <c r="B4" s="40" t="s">
        <v>87</v>
      </c>
      <c r="C4" s="40">
        <v>20</v>
      </c>
    </row>
    <row r="5" spans="2:3" x14ac:dyDescent="0.3">
      <c r="B5" s="40" t="s">
        <v>18</v>
      </c>
      <c r="C5" s="40">
        <v>40</v>
      </c>
    </row>
    <row r="6" spans="2:3" x14ac:dyDescent="0.3">
      <c r="B6" s="40" t="s">
        <v>104</v>
      </c>
      <c r="C6" s="40">
        <v>20</v>
      </c>
    </row>
    <row r="7" spans="2:3" x14ac:dyDescent="0.3">
      <c r="B7" s="40" t="s">
        <v>29</v>
      </c>
      <c r="C7" s="40">
        <v>25</v>
      </c>
    </row>
    <row r="8" spans="2:3" x14ac:dyDescent="0.3">
      <c r="B8" s="40" t="s">
        <v>20</v>
      </c>
      <c r="C8" s="40">
        <v>45</v>
      </c>
    </row>
    <row r="9" spans="2:3" x14ac:dyDescent="0.3">
      <c r="B9" s="40" t="s">
        <v>57</v>
      </c>
      <c r="C9" s="40">
        <v>40</v>
      </c>
    </row>
    <row r="10" spans="2:3" x14ac:dyDescent="0.3">
      <c r="B10" s="40" t="s">
        <v>21</v>
      </c>
      <c r="C10" s="40">
        <v>25</v>
      </c>
    </row>
    <row r="11" spans="2:3" x14ac:dyDescent="0.3">
      <c r="B11" s="40" t="s">
        <v>58</v>
      </c>
      <c r="C11" s="40">
        <v>50</v>
      </c>
    </row>
    <row r="12" spans="2:3" x14ac:dyDescent="0.3">
      <c r="B12" s="40" t="s">
        <v>28</v>
      </c>
      <c r="C12" s="40">
        <v>25</v>
      </c>
    </row>
    <row r="13" spans="2:3" x14ac:dyDescent="0.3">
      <c r="B13" s="40" t="s">
        <v>25</v>
      </c>
      <c r="C13" s="40">
        <v>58</v>
      </c>
    </row>
    <row r="14" spans="2:3" x14ac:dyDescent="0.3">
      <c r="B14" s="40" t="s">
        <v>105</v>
      </c>
      <c r="C14" s="40">
        <v>25</v>
      </c>
    </row>
    <row r="15" spans="2:3" x14ac:dyDescent="0.3">
      <c r="B15" s="40" t="s">
        <v>17</v>
      </c>
      <c r="C15" s="40">
        <v>35</v>
      </c>
    </row>
    <row r="16" spans="2:3" x14ac:dyDescent="0.3">
      <c r="B16" s="40" t="s">
        <v>85</v>
      </c>
      <c r="C16" s="40">
        <v>40</v>
      </c>
    </row>
    <row r="17" spans="2:3" x14ac:dyDescent="0.3">
      <c r="B17" s="40" t="s">
        <v>108</v>
      </c>
      <c r="C17" s="40">
        <v>40</v>
      </c>
    </row>
    <row r="18" spans="2:3" x14ac:dyDescent="0.3">
      <c r="B18" s="40" t="s">
        <v>27</v>
      </c>
      <c r="C18" s="40">
        <v>35</v>
      </c>
    </row>
    <row r="19" spans="2:3" x14ac:dyDescent="0.3">
      <c r="B19" s="40" t="s">
        <v>15</v>
      </c>
      <c r="C19" s="40">
        <v>30</v>
      </c>
    </row>
    <row r="20" spans="2:3" x14ac:dyDescent="0.3">
      <c r="B20" s="40" t="s">
        <v>86</v>
      </c>
      <c r="C20" s="40">
        <v>30</v>
      </c>
    </row>
    <row r="21" spans="2:3" x14ac:dyDescent="0.3">
      <c r="B21" s="40" t="s">
        <v>88</v>
      </c>
      <c r="C21" s="40">
        <v>25</v>
      </c>
    </row>
    <row r="22" spans="2:3" x14ac:dyDescent="0.3">
      <c r="B22" s="40" t="s">
        <v>19</v>
      </c>
      <c r="C22" s="40">
        <v>25</v>
      </c>
    </row>
    <row r="23" spans="2:3" x14ac:dyDescent="0.3">
      <c r="B23" s="40" t="s">
        <v>16</v>
      </c>
      <c r="C23" s="40">
        <v>10</v>
      </c>
    </row>
    <row r="24" spans="2:3" x14ac:dyDescent="0.3">
      <c r="B24" s="40" t="s">
        <v>59</v>
      </c>
      <c r="C24" s="40">
        <v>20</v>
      </c>
    </row>
    <row r="25" spans="2:3" x14ac:dyDescent="0.3">
      <c r="B25" s="40" t="s">
        <v>23</v>
      </c>
      <c r="C25" s="40">
        <v>60</v>
      </c>
    </row>
    <row r="26" spans="2:3" x14ac:dyDescent="0.3">
      <c r="B26" s="40" t="s">
        <v>24</v>
      </c>
      <c r="C26" s="40">
        <v>70</v>
      </c>
    </row>
    <row r="27" spans="2:3" x14ac:dyDescent="0.3">
      <c r="B27" s="40" t="s">
        <v>26</v>
      </c>
      <c r="C27" s="40">
        <v>34</v>
      </c>
    </row>
    <row r="28" spans="2:3" x14ac:dyDescent="0.3">
      <c r="B28" s="40" t="s">
        <v>30</v>
      </c>
      <c r="C28" s="40">
        <v>40</v>
      </c>
    </row>
    <row r="29" spans="2:3" x14ac:dyDescent="0.3">
      <c r="B29" s="40" t="s">
        <v>56</v>
      </c>
      <c r="C29" s="40">
        <v>30</v>
      </c>
    </row>
    <row r="30" spans="2:3" x14ac:dyDescent="0.3">
      <c r="B30" s="40" t="s">
        <v>89</v>
      </c>
      <c r="C30" s="40">
        <v>35</v>
      </c>
    </row>
    <row r="31" spans="2:3" x14ac:dyDescent="0.3">
      <c r="B31" s="40" t="s">
        <v>93</v>
      </c>
      <c r="C31" s="40">
        <v>30</v>
      </c>
    </row>
    <row r="32" spans="2:3" x14ac:dyDescent="0.3">
      <c r="B32" s="40" t="s">
        <v>90</v>
      </c>
      <c r="C32" s="40">
        <v>30</v>
      </c>
    </row>
    <row r="33" spans="2:3" x14ac:dyDescent="0.3">
      <c r="B33" s="40" t="s">
        <v>32</v>
      </c>
      <c r="C33" s="40">
        <v>35</v>
      </c>
    </row>
    <row r="34" spans="2:3" x14ac:dyDescent="0.3">
      <c r="B34" s="40" t="s">
        <v>34</v>
      </c>
      <c r="C34" s="40">
        <v>20</v>
      </c>
    </row>
    <row r="35" spans="2:3" x14ac:dyDescent="0.3">
      <c r="B35" s="40" t="s">
        <v>33</v>
      </c>
      <c r="C35" s="40">
        <v>30</v>
      </c>
    </row>
    <row r="36" spans="2:3" x14ac:dyDescent="0.3">
      <c r="B36" s="40" t="s">
        <v>61</v>
      </c>
      <c r="C36" s="40">
        <v>35</v>
      </c>
    </row>
    <row r="37" spans="2:3" x14ac:dyDescent="0.3">
      <c r="B37" s="40" t="s">
        <v>91</v>
      </c>
      <c r="C37" s="40">
        <v>40</v>
      </c>
    </row>
    <row r="38" spans="2:3" x14ac:dyDescent="0.3">
      <c r="B38" s="40" t="s">
        <v>62</v>
      </c>
      <c r="C38" s="40">
        <v>40</v>
      </c>
    </row>
    <row r="39" spans="2:3" x14ac:dyDescent="0.3">
      <c r="B39" s="40" t="s">
        <v>92</v>
      </c>
      <c r="C39" s="40">
        <v>20</v>
      </c>
    </row>
    <row r="40" spans="2:3" x14ac:dyDescent="0.3">
      <c r="B40" s="40" t="s">
        <v>94</v>
      </c>
      <c r="C40" s="40">
        <v>25</v>
      </c>
    </row>
    <row r="41" spans="2:3" x14ac:dyDescent="0.3">
      <c r="B41" s="40" t="s">
        <v>60</v>
      </c>
      <c r="C41" s="40">
        <v>20</v>
      </c>
    </row>
    <row r="42" spans="2:3" x14ac:dyDescent="0.3">
      <c r="B42" s="40" t="s">
        <v>109</v>
      </c>
      <c r="C42" s="40">
        <v>40</v>
      </c>
    </row>
    <row r="43" spans="2:3" x14ac:dyDescent="0.3">
      <c r="B43" s="40" t="s">
        <v>110</v>
      </c>
      <c r="C43" s="40">
        <v>10</v>
      </c>
    </row>
    <row r="44" spans="2:3" x14ac:dyDescent="0.3">
      <c r="B44" s="40" t="s">
        <v>111</v>
      </c>
      <c r="C44" s="40">
        <v>10</v>
      </c>
    </row>
    <row r="45" spans="2:3" x14ac:dyDescent="0.3">
      <c r="B45" s="40" t="s">
        <v>112</v>
      </c>
      <c r="C45" s="40">
        <v>25</v>
      </c>
    </row>
    <row r="46" spans="2:3" x14ac:dyDescent="0.3">
      <c r="B46" s="40" t="s">
        <v>113</v>
      </c>
      <c r="C46" s="40">
        <v>25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2026학년도 모집인원(안)</vt:lpstr>
      <vt:lpstr>2025학년도 모집인원(참고용)</vt:lpstr>
      <vt:lpstr>2024 입학정원</vt:lpstr>
      <vt:lpstr>'2025학년도 모집인원(참고용)'!Print_Area</vt:lpstr>
      <vt:lpstr>'2026학년도 모집인원(안)'!Print_Area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Windows 사용자</cp:lastModifiedBy>
  <cp:lastPrinted>2022-08-30T02:31:39Z</cp:lastPrinted>
  <dcterms:created xsi:type="dcterms:W3CDTF">2018-03-16T02:33:21Z</dcterms:created>
  <dcterms:modified xsi:type="dcterms:W3CDTF">2024-03-19T01:31:43Z</dcterms:modified>
</cp:coreProperties>
</file>